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firstSheet="2" activeTab="2"/>
  </bookViews>
  <sheets>
    <sheet name="stary" sheetId="1" r:id="rId1"/>
    <sheet name="Struktura" sheetId="2" r:id="rId2"/>
    <sheet name="Wykład 7" sheetId="3" r:id="rId3"/>
    <sheet name="BAZA DANYCH" sheetId="4" r:id="rId4"/>
    <sheet name="Podsumowanie" sheetId="5" r:id="rId5"/>
  </sheets>
  <externalReferences>
    <externalReference r:id="rId8"/>
  </externalReferences>
  <definedNames>
    <definedName name="Brutto">'[1]Ćwiczenia'!#REF!</definedName>
    <definedName name="Kolumna">'[1]Ćwiczenia'!#REF!</definedName>
    <definedName name="Konto">'[1]Ćwiczenia'!#REF!</definedName>
    <definedName name="Koszt_uzysku">'[1]Ćwiczenia'!#REF!</definedName>
    <definedName name="Liczba">'[1]Ćwiczenia'!#REF!</definedName>
    <definedName name="Netto">'[1]Ćwiczenia'!#REF!</definedName>
    <definedName name="Podatek">'[1]Ćwiczenia'!#REF!</definedName>
    <definedName name="Podstawa_podatku">'[1]Ćwiczenia'!#REF!</definedName>
    <definedName name="Proc._podatku">'[1]Ćwiczenia'!#REF!</definedName>
    <definedName name="Procent_kosztu_uz.">'[1]Ćwiczenia'!#REF!</definedName>
    <definedName name="Przykład_2">'stary'!$C$157:$E$163</definedName>
    <definedName name="Przykład1">'stary'!$D$275:$E$282</definedName>
    <definedName name="Rabat">'stary'!#REF!</definedName>
    <definedName name="EXTRACT">'[1]Ćwiczenia'!#REF!</definedName>
    <definedName name="Wynik">'[1]Ćwiczenia'!#REF!</definedName>
    <definedName name="Zakupy">'stary'!$D$276:$D$282</definedName>
    <definedName name="Zaokr.">'[1]Ćwiczenia'!#REF!</definedName>
  </definedNames>
  <calcPr fullCalcOnLoad="1"/>
</workbook>
</file>

<file path=xl/sharedStrings.xml><?xml version="1.0" encoding="utf-8"?>
<sst xmlns="http://schemas.openxmlformats.org/spreadsheetml/2006/main" count="581" uniqueCount="372">
  <si>
    <t>PODAJ.POZYCJĘ</t>
  </si>
  <si>
    <t>Składnia</t>
  </si>
  <si>
    <t>PODAJ.POZYCJĘ(szukana_wartość, przeszukiwana_tab  , typ_porównania )</t>
  </si>
  <si>
    <t>Jeśli argument typ_porównania zostanie pominięty, zakłada się, że jest równy 1.</t>
  </si>
  <si>
    <t>Jeśli PODAJ.POZYCJĘ nie zakończy powodzeniem wyszukiwania dopasowania, podaje wartość błędu #N/D.</t>
  </si>
  <si>
    <t>Przykłady</t>
  </si>
  <si>
    <t>Funkcja WYSZUKAJ ma dwie formy składni wektorową i tablicową.</t>
  </si>
  <si>
    <t>WYSZUKAJ("C";{"a";"b";"c";"d"\1;2;3;4}) jest równe 3</t>
  </si>
  <si>
    <t>WYSZUKAJ("bump";{"a";1\"b";2\"c";3}) jest równe 2</t>
  </si>
  <si>
    <t>WYSZUKAJ.PIONOWO</t>
  </si>
  <si>
    <t xml:space="preserve">Składnia </t>
  </si>
  <si>
    <t>WYSZUKAJ.PIONOWO(odniesienie, tablica , nr_kolumny, kolumna )</t>
  </si>
  <si>
    <t>Wartości w pierwszej kolumnie tablicy tablica mogą być tekstami, liczbami lub wartościami logicznymi.</t>
  </si>
  <si>
    <t>Teksty pisane dużymi i małymi literami są równoważne.</t>
  </si>
  <si>
    <t xml:space="preserve">Podaje względne położenie elementu w tablicy, który spełnia określone wymagania w określony sposób. </t>
  </si>
  <si>
    <t xml:space="preserve">Należy użyć funkcji PODAJ.POZYCJĘ zamiast jednej z funkcji WYSZUKAJ, kiedy konieczna jest znajomość </t>
  </si>
  <si>
    <t>położenia pasującej pozycji, a nie tylko samej pozycji.</t>
  </si>
  <si>
    <t>Przeszukiwana_tab  może być tablicą lub adresem tablicy.</t>
  </si>
  <si>
    <t>Excel dopasowuje szukana_wartość do wartości w przeszukiwana_tab.</t>
  </si>
  <si>
    <t xml:space="preserve">Jeśli  argument typ_porównania jest równy 1, PODAJ.POZYCJĘ znajdzie największą wartość, </t>
  </si>
  <si>
    <t xml:space="preserve">która jest mniejsza lub równa wartości szukana_wartość. Przeszukiwana_tab   musi być uporządkowana </t>
  </si>
  <si>
    <t>w kolejności rosnącej: ...-2, -1, 0, 1, 2,...A-Z, FAŁSZ, PRAWDA.</t>
  </si>
  <si>
    <t xml:space="preserve">Jeśli  typ_porównania jest równy 0, PODAJ.POZYCJĘ znajdzie pierwszą wartość dokładnie równą </t>
  </si>
  <si>
    <t>wartości szukana_wartość. W tym przypadku w Przeszukiwana_tab   porządek może być dowolny.</t>
  </si>
  <si>
    <t xml:space="preserve">Jeśli typ_porównania jest równy -1, PODAJ.POZYCJĘ znajdzie najmniejszą wartość, która jest </t>
  </si>
  <si>
    <t xml:space="preserve">większa lub równa szukana_wartość. W Przeszukiwana_tab  porządek musi być malejący: </t>
  </si>
  <si>
    <t>PRAWDA, FAŁSZ, Z-A,...2, 1, 0, -1, -2,..., itd.</t>
  </si>
  <si>
    <t xml:space="preserve">Jeśli typ_porównania wynosi 0 i szukana_wartość jest tekstem, szukana_wartość może zawierać znaki zastępcze </t>
  </si>
  <si>
    <t>gwiazdkę (*) i znak zapytania (?). Gwiazdka zastępuje dowolny łańcuch znaków, a znak zapytania dowolny pojedynczy znak.</t>
  </si>
  <si>
    <t>A</t>
  </si>
  <si>
    <t>B</t>
  </si>
  <si>
    <t>Zakupy</t>
  </si>
  <si>
    <t>Rabat</t>
  </si>
  <si>
    <t xml:space="preserve"> =PODAJ.POZYCJĘ(56000;Zakupy;1)</t>
  </si>
  <si>
    <t xml:space="preserve"> =PODAJ.POZYCJĘ(56000;Zakupy;0)</t>
  </si>
  <si>
    <t xml:space="preserve"> =PODAJ.POZYCJĘ(56000;Zakupy;-1)</t>
  </si>
  <si>
    <t xml:space="preserve"> =PODAJ.POZYCJĘ(60000;Zakupy;1)</t>
  </si>
  <si>
    <t xml:space="preserve"> =PODAJ.POZYCJĘ(60000;Zakupy;0)</t>
  </si>
  <si>
    <t xml:space="preserve"> =PODAJ.POZYCJĘ(60000;Zakupy;-1)</t>
  </si>
  <si>
    <t xml:space="preserve">Forma tablicowa WYSZUKAJ poszukuje danej wartości w pierwszym wierszu lub kolumnie tablicy, następnie </t>
  </si>
  <si>
    <t xml:space="preserve">przesuwa się w pionie lub w poziomie do ostatniej komórki  i oblicza wartość komórki. Z postaci WYSZUKAJ </t>
  </si>
  <si>
    <t>korzysta się, kiedy wartości, które mają pasować znajdują się w pierwszym wierszu lub kolumnie tablicy.</t>
  </si>
  <si>
    <t>Trzeba skorzystać z innej postaci WYSZUKAJ, kiedy chce się określić położenie kolumny lub wiersza.</t>
  </si>
  <si>
    <t xml:space="preserve">zamiast z postaci tablicowej WYSZUKAJ. Postać WYSZUKAJ podawana jest w celu zachowania zgodności </t>
  </si>
  <si>
    <t>z pozostałymi programami typu arkusza kalkulacyjnego.</t>
  </si>
  <si>
    <t xml:space="preserve">Szukana_wartość    jest wartością poszukiwaną przez funkcję WYSZUKAJ  w tablicy. Szukana_wartość może być liczbą, </t>
  </si>
  <si>
    <t>tekstem, wartością logiczną, nazwą lub adresem odnoszącym się do wartości.</t>
  </si>
  <si>
    <t xml:space="preserve">Jeśli funkcja WYSZUKAJ nie może znaleźć wartości określonej przez argument szukana_wartość, to wybiera </t>
  </si>
  <si>
    <t>wartość największą w tablicy, która jest mniejsza lub równa  szukana_wartość.</t>
  </si>
  <si>
    <t xml:space="preserve">Jeśli szukana_wartość jest mniejsza od najmniejszej wartości w pierwszym wierszu lub kolumnie </t>
  </si>
  <si>
    <t>(w zależności od wielkości tabeli), to funkcja WYSZUKAJ oblicza wartość błędu  #N/D.</t>
  </si>
  <si>
    <t xml:space="preserve">Tablica     jest zakresem komórek, zawierających tekst, liczby lub wartości logiczne, które należy porównać </t>
  </si>
  <si>
    <t>z argumentem szukana_wartość.</t>
  </si>
  <si>
    <t xml:space="preserve">Forma tablicowa WYSZUKAJ jest bardzo podobna do funkcji WYSZUKAJ.POZIOMO i WYSZUKAJ.PIONOWO. Różnica polega </t>
  </si>
  <si>
    <t xml:space="preserve">na tym, że WYSZUKAJ.POZIOMO poszukuje wartości  szukana_wartość  w wierszu pierwszym, WYSZUKAJ.PIONOWO </t>
  </si>
  <si>
    <t>poszukuje wartości  w pierwszej kolumnie, a WYSZUKAJ szuka według rozmiarów tablicy tablica.</t>
  </si>
  <si>
    <t xml:space="preserve">Jeśli tablica  jest kwadratem bądź obszarem o szerokości większej niż wysokość (ma więcej kolumn niż wierszy), </t>
  </si>
  <si>
    <t>to funkcja WYSZUKAJ poszukuje wartości szukana_wartość w pierwszym wierszu.</t>
  </si>
  <si>
    <t xml:space="preserve">Jeśli tablica  jest obszarem o wysokości większej niż szerokość (ma więcej wierszy niż kolumn), WYSZUKAJ </t>
  </si>
  <si>
    <t>to funkcja poszukuje wartości w pierwszej kolumnie.</t>
  </si>
  <si>
    <t xml:space="preserve">Funkcje WYSZUKAJ.POZIOMO i WYSZUKAJ.PIONOWO pozwalają na indeksowanie w pionie i w poziomie, natomiast </t>
  </si>
  <si>
    <t>funkcja WYSZUKAJ zawsze daje  w wyniku ostatnią wartość  w wierszu lub kolumnie.</t>
  </si>
  <si>
    <t xml:space="preserve">Ważne   Wartości muszą być uporządkowane w kolejności rosnącej: ...,-2, -1, 0, 1, 2, ..., A-Z, FAŁSZ, PRAWDA; </t>
  </si>
  <si>
    <t xml:space="preserve">bowiem w przeciwnym przypadku otrzymany wynik może nie być poprawnym wynikiem funkcji WYSZUKAJ. Małe i wielkie </t>
  </si>
  <si>
    <t>litery są równoważne.</t>
  </si>
  <si>
    <t xml:space="preserve">Przeszukuje skrajną lewą kolumnę tablicy, by znaleźć wartość szczególną i podaje wartość we wskazanej komórce. </t>
  </si>
  <si>
    <t xml:space="preserve">Należy stosować WYSZUKAJ.PIONOWO zamiast WYSZUKAJ.POZIOMO, gdy wartości porównawcze są umieszczone w kolumnie </t>
  </si>
  <si>
    <t>z lewej lub prawej strony danych, których się szuka.</t>
  </si>
  <si>
    <t>adresem lub łańcuchem tekstowym.</t>
  </si>
  <si>
    <t xml:space="preserve">umieszczone w porządku rosnącym : ..., -2, -1, 0, 1, 2, ... , A-Z, FAŁSZ, PRAWDA; w przeciwnym przypadku </t>
  </si>
  <si>
    <t>potrzeby sortowania tablicy.</t>
  </si>
  <si>
    <t xml:space="preserve">Wartości można umieścić w porządku rosnącym poprzez wybranie polecenia Sortuj z menu Dane i wybranie </t>
  </si>
  <si>
    <t>porządku "Rosnąco".</t>
  </si>
  <si>
    <t xml:space="preserve">wartości 1 daje w wyniku wartość w pierwszej kolumnie tablicy tablica ; nr_kolumny o wartości 2 daje </t>
  </si>
  <si>
    <t xml:space="preserve">w wyniku wartość w drugiej kolumnie tablicy tablica, i tak dalej. Jeśli indeks nr_kolumny jest mniejszy niż 1, </t>
  </si>
  <si>
    <t xml:space="preserve">WYSZUKAJ.PIONOWO podaje w wyniku wartość błędu #WARTOŚĆ!; jeśli indeks nr_kolumny jest większy niż liczba kolumn </t>
  </si>
  <si>
    <t>w tablicy tablica, WYSZUKAJ.PIONOWO daje w wyniku wartość błędu #ADRES!.</t>
  </si>
  <si>
    <t xml:space="preserve">dopasowanie. Jeżeli parametr ten ma wartość PRAWDA lub został pominięty, wartością wynikową będzie dopasowanie </t>
  </si>
  <si>
    <t xml:space="preserve">przybliżone; innymi słowy, w razie gdyby nie uzyskano dokładnego dopasowania, wynikiem będzie następna największa </t>
  </si>
  <si>
    <t xml:space="preserve">wartość mniejsza niż wartość odniesienie. Jeśli  parametr ma wartość FAŁSZ, WYSZUKAJ.PIONOWO znajdzie dokładne </t>
  </si>
  <si>
    <t>dopasowanie. Jeśli nie znajdzie żadnego, wynikiem będzie wartość błędu #N/D.</t>
  </si>
  <si>
    <t xml:space="preserve">Jeśli WYSZUKAJ.PIONOWO nie może znaleźć odniesienia i wartością argumentu kolumna jest PRAWDA, funkcja </t>
  </si>
  <si>
    <t>użyje największej wartości nie większej od odniesienia.</t>
  </si>
  <si>
    <t xml:space="preserve">Jeśli wartość szukana_wartość jest mniejsza niż najmniejsza wartość w pierwszej kolumnie tablicy tablica, </t>
  </si>
  <si>
    <t>wynikiem funkcji WYSZUKAJ.PIONOWO będzie wartość błędu #N/D.</t>
  </si>
  <si>
    <t>C</t>
  </si>
  <si>
    <t>Kurs EXCELa</t>
  </si>
  <si>
    <t xml:space="preserve">WYSZUKAJ </t>
  </si>
  <si>
    <t xml:space="preserve">  Tak naprawdę, najlepiej jest korzystać z funkcji WYSZUKAJ.POZIOMO lub WYSZUKAJ.PIONOWO </t>
  </si>
  <si>
    <t>Uwaga:</t>
  </si>
  <si>
    <t>Typ</t>
  </si>
  <si>
    <t>X</t>
  </si>
  <si>
    <t>XX</t>
  </si>
  <si>
    <t>XXX</t>
  </si>
  <si>
    <t>L</t>
  </si>
  <si>
    <t>LL</t>
  </si>
  <si>
    <t>LLL</t>
  </si>
  <si>
    <t>XL</t>
  </si>
  <si>
    <t>Składnia wierszowa</t>
  </si>
  <si>
    <t>Składnia tablicowa</t>
  </si>
  <si>
    <t xml:space="preserve"> =WYSZUKAJ(64000;C64:C70;D64:D70)</t>
  </si>
  <si>
    <t xml:space="preserve"> =WYSZUKAJ(64000;B74:B80;E64:E70)</t>
  </si>
  <si>
    <t xml:space="preserve"> =WYSZUKAJ(60000;B63:E70)</t>
  </si>
  <si>
    <t xml:space="preserve"> =WYSZUKAJ(60000;B63:D70)</t>
  </si>
  <si>
    <t xml:space="preserve"> =WYSZUKAJ(60000;B63:C70)</t>
  </si>
  <si>
    <t xml:space="preserve"> =WYSZUKAJ(60000;C63:D70)</t>
  </si>
  <si>
    <t>to jest odpowiednio XL 22,41% i 68300.</t>
  </si>
  <si>
    <t>Ponieważ 60000 jest większe od 8 więc funkcja podaje wartość komórki z ostatniego wiersza i ostatniej komórki tablicy</t>
  </si>
  <si>
    <t>takiej jak Przykład_2 lub Lista.</t>
  </si>
  <si>
    <t>WYSZUKAJ(szukana_wartość;tablica)</t>
  </si>
  <si>
    <t xml:space="preserve"> =WYSZUKAJ(60001;C63:E70)</t>
  </si>
  <si>
    <t>Przykład 2</t>
  </si>
  <si>
    <t xml:space="preserve"> =WYSZUKAJ.PIONOWO(60000;Przykład_2;2)</t>
  </si>
  <si>
    <t xml:space="preserve"> =WYSZUKAJ.PIONOWO(600;Przykład_2;2)</t>
  </si>
  <si>
    <r>
      <t>Odniesienie</t>
    </r>
    <r>
      <rPr>
        <sz val="10"/>
        <rFont val="Arial CE"/>
        <family val="0"/>
      </rPr>
      <t xml:space="preserve">    jest wartością, którą należy znaleźć w pierwszej kolumnie tablicy. Odniesienie może być wartością, </t>
    </r>
  </si>
  <si>
    <r>
      <t>Tablica</t>
    </r>
    <r>
      <rPr>
        <sz val="10"/>
        <rFont val="Arial CE"/>
        <family val="0"/>
      </rPr>
      <t xml:space="preserve">  jest tablicą z informacją, którą należy przeszukać. Należy użyć adresu zakresu lub nazwy zakresu, </t>
    </r>
  </si>
  <si>
    <r>
      <t xml:space="preserve">WYSZUKAJ.PIONOWO może nie podać poprawnej wartości. Jeśli wartością parametru </t>
    </r>
    <r>
      <rPr>
        <b/>
        <sz val="10"/>
        <rFont val="Arial CE"/>
        <family val="2"/>
      </rPr>
      <t>kolumna</t>
    </r>
    <r>
      <rPr>
        <sz val="10"/>
        <rFont val="Arial CE"/>
        <family val="0"/>
      </rPr>
      <t xml:space="preserve"> jest FAŁSZ ( lub 0 ), nie ma </t>
    </r>
  </si>
  <si>
    <r>
      <t xml:space="preserve">Jeśli wartością parametru </t>
    </r>
    <r>
      <rPr>
        <b/>
        <sz val="10"/>
        <rFont val="Arial CE"/>
        <family val="2"/>
      </rPr>
      <t>kolumna</t>
    </r>
    <r>
      <rPr>
        <sz val="10"/>
        <rFont val="Arial CE"/>
        <family val="0"/>
      </rPr>
      <t xml:space="preserve"> jest PRAWDA ( 1 lub jest pominięta ), wartości w pierwszej kolumnie tablicy  powinny być </t>
    </r>
  </si>
  <si>
    <t xml:space="preserve"> =WYSZUKAJ.PIONOWO(60000;Przykład_2;3;1)</t>
  </si>
  <si>
    <t xml:space="preserve"> =WYSZUKAJ.PIONOWO(65000;Przykład_2;2;1)</t>
  </si>
  <si>
    <t xml:space="preserve"> =WYSZUKAJ.PIONOWO(65000;Przykład_2;2;0)</t>
  </si>
  <si>
    <t xml:space="preserve"> =WYSZUKAJ.PIONOWO(60000;Przykład_2;2;0)</t>
  </si>
  <si>
    <r>
      <t xml:space="preserve">Kolumna </t>
    </r>
    <r>
      <rPr>
        <sz val="10"/>
        <rFont val="Arial CE"/>
        <family val="0"/>
      </rPr>
      <t xml:space="preserve">   jest wartością logiczną wskazującą, czy WYSZUKAJ.PIONOWO ma znaleźć dokładne czy też przybliżone </t>
    </r>
  </si>
  <si>
    <r>
      <t>Nr_kolumny</t>
    </r>
    <r>
      <rPr>
        <sz val="10"/>
        <rFont val="Arial CE"/>
        <family val="0"/>
      </rPr>
      <t xml:space="preserve">    jest to numer kolumny w tablicy, z którego pochodzić powinna pasująca wartość. Nr_kolumny o </t>
    </r>
  </si>
  <si>
    <t xml:space="preserve"> =WYSZUKAJ.PIONOWO(60000;Przykład_2;0)</t>
  </si>
  <si>
    <t xml:space="preserve"> =WYSZUKAJ.PIONOWO(60000;Przykład_2;5)</t>
  </si>
  <si>
    <r>
      <t>Szukana_wartość</t>
    </r>
    <r>
      <rPr>
        <sz val="10"/>
        <rFont val="Arial CE"/>
        <family val="0"/>
      </rPr>
      <t xml:space="preserve">    jest wartością wykorzystywaną do znalezienia w tablicy pożądanej wartości.</t>
    </r>
  </si>
  <si>
    <r>
      <t>Typ_porównania</t>
    </r>
    <r>
      <rPr>
        <sz val="10"/>
        <rFont val="Arial CE"/>
        <family val="0"/>
      </rPr>
      <t xml:space="preserve">    jest liczbą -1, 0 lub 1. Typ_porównania podaje, w jaki sposób program Microsoft </t>
    </r>
  </si>
  <si>
    <r>
      <t>Przeszukiwana_tab</t>
    </r>
    <r>
      <rPr>
        <sz val="10"/>
        <rFont val="Arial CE"/>
        <family val="0"/>
      </rPr>
      <t xml:space="preserve">      jest ciągłym zakresem komórek, zawierającym możliwe wartości poszukiwane. </t>
    </r>
  </si>
  <si>
    <t>Przykład 3</t>
  </si>
  <si>
    <t>Wykład 6/7</t>
  </si>
  <si>
    <t>PRZESUNIĘCIE</t>
  </si>
  <si>
    <t>Funkcja daje w wyniku adres o określonej wysokości i szerokości przesunięty od innego adresu o zadaną liczbę wierszy i kolumn.</t>
  </si>
  <si>
    <t>PRZESUNIĘCIE(adres ; wiersze ; kolumny ; wysokość ; szerokość )</t>
  </si>
  <si>
    <t>Adres   jest to adres, od którego wyznacza się przesunięcie. Jeśli adres jest wyborem wielokrotnym,  funkcja PRZESUNIĘCIE da w wyniku wartość błędu #ARG!.</t>
  </si>
  <si>
    <t>Jeśli  wiersze i kolumny przesuwają adres poza brzeg arkusza, to funkcja PRZESUNIĘCIE da w wyniku wartość błędu  #ADR!.</t>
  </si>
  <si>
    <t>Wysokość   jest wysokością, w sensie liczby wierszy, na której ma znajdować się adres. Wysokość musi być liczbą dodatnią.</t>
  </si>
  <si>
    <t>Szerokość   jest szerokością, w sensie liczby kolumn, na której ma znajdować się adres. Szerokość musi być liczbą dodatnią.</t>
  </si>
  <si>
    <t>Jeśli argumenty wysokość lub szerokość zostaną pominięte, to zakłada się, że ich wartości będą mieć taką samą wysokość lub szerokość jak adres.</t>
  </si>
  <si>
    <t xml:space="preserve">Uwagi </t>
  </si>
  <si>
    <t>PRZESUNIĘCIE(C3;2;3;1;1) jest równe  F5. Jeśli wprowadzi się tę formułę do arkusza to zostanie wyświetlona wartość znajdująca się w komórce F5.</t>
  </si>
  <si>
    <t>PRZESUNIĘCIE(C3:E5;-1;0;3;3) jest równe C2:E4</t>
  </si>
  <si>
    <t>PRZESUNIĘCIE(C3:E5;0;-3;3;3) jest równe #ADR!</t>
  </si>
  <si>
    <t xml:space="preserve">Wiersze   jest liczbą wierszy w górę lub w dół, o które należy przesunąć górną lewą komórkę. Podanie 5 jako argumentu oznacza, </t>
  </si>
  <si>
    <t>że lewa górna komórka adresu jest pięć wierszy poniżej od adresu określonego przez argument adres. Wiersze mogą być dodatnie lub ujemne.</t>
  </si>
  <si>
    <t xml:space="preserve">PRZESUNIĘCIE w rzeczywistości nie przesuwa żadnych komórek ani nie zmienia wyboru, tylko daje w wyniku adres. Funkcja PRZESUNIĘCIE </t>
  </si>
  <si>
    <t xml:space="preserve">może być wykorzystywana z innymi funkcjami wymagającymi adresu jako argumentu. Na przykład, aby wybrać zakres przesunięty </t>
  </si>
  <si>
    <t xml:space="preserve">od aktualnego wyboru trzeba zastosować funkcję PRZESUNIĘCIE razem z funkcjami ZAZNACZ oraz ZAZNACZENIE. Można wybrać także </t>
  </si>
  <si>
    <t>przesunięcie od bieżącego wyboru poprzez użycie adresowania względnego w funkcji ZAZNACZ, na przykład ZAZNACZ("R[1]C").</t>
  </si>
  <si>
    <t>Andrzej Strojnowski</t>
  </si>
  <si>
    <t>Dochody banku</t>
  </si>
  <si>
    <t>Kwartał I</t>
  </si>
  <si>
    <t>Kwartał II</t>
  </si>
  <si>
    <t>Kwartał III</t>
  </si>
  <si>
    <t>Kwartał IV</t>
  </si>
  <si>
    <t>RAZEM 1996</t>
  </si>
  <si>
    <t>PKO I Oddział</t>
  </si>
  <si>
    <t>Odsetki</t>
  </si>
  <si>
    <t>Lokaty</t>
  </si>
  <si>
    <t>Depozyty</t>
  </si>
  <si>
    <t>Razem PKO I</t>
  </si>
  <si>
    <t>PKO II Oddział</t>
  </si>
  <si>
    <t>Razem PKO II</t>
  </si>
  <si>
    <t>PKO III Oddział</t>
  </si>
  <si>
    <t>Razem PKO III</t>
  </si>
  <si>
    <t>Formuły tablicowe i ich wprowadzanie</t>
  </si>
  <si>
    <t>Wprowadzanie formuł tablicowych</t>
  </si>
  <si>
    <t>Przy wprowadzaniu formuły tablicowej program Microsoft Excel automatycznie umieszcza formułę w nawiasach { }.</t>
  </si>
  <si>
    <t>Jeśli formuła tablicowa będzie zwracać jeden wynik, kliknij komórkę, do której chcesz wprowadzić tę formułę.</t>
  </si>
  <si>
    <t>Jeśli formuła tablicowa będzie zwracać wiele wyników, zaznacz zakres komórek, do którego chcesz wprowadzić tę formułę.</t>
  </si>
  <si>
    <t>Wpisz formułę tablicową.</t>
  </si>
  <si>
    <t>Naciśnij klawisze CTRL+SHIFT+ENTER.</t>
  </si>
  <si>
    <t>Wartości, które nie zmieniają się w formułach tablicowych</t>
  </si>
  <si>
    <t>Wprowadzić wartości bezpośrednio do formuły zamykając je w nawiasach ( { } )</t>
  </si>
  <si>
    <t xml:space="preserve">Formuła tablicowa może wykonywać wiele obliczeń, a następnie zwracać pojedynczy wynik lub wiele wyników. </t>
  </si>
  <si>
    <t xml:space="preserve">Formuły tablicowe działają na dwóch lub większej liczbie zestawów wartości znanych jako argumenty tablicowe. </t>
  </si>
  <si>
    <t>Każdy argument tablicowy musi mieć taką samą liczbę wierszy i kolumn. Formuły tablicowe tworzy się w taki sam sposób,</t>
  </si>
  <si>
    <t xml:space="preserve"> jak podstawowe formuły pojedyncze. W tym celu należy zaznaczyć komórkę lub komórki, które będą zawierać formułę, </t>
  </si>
  <si>
    <t>utworzyć formułę, a następnie nacisnąć klawisze CTRL+SHIFT+ENTER, aby wprowadzić formułę.</t>
  </si>
  <si>
    <t xml:space="preserve"> komórek w jednym wierszu. Ta tablica stałych jest znana jako tablica o rozmiarach 1-na-4 i jest odpowiednikiem </t>
  </si>
  <si>
    <t xml:space="preserve">Podstawowa formuła daje w wyniku pojedynczą wartość na podstawie jednego lub kilku argumentów lub wartości. </t>
  </si>
  <si>
    <t xml:space="preserve">Można wprowadzić odwołanie do komórki zawierającej wartość albo samą wartość. W formule tablicowej, w której można </t>
  </si>
  <si>
    <t>zwykle stosować odwołania do zakresu komórek, można zamiast tego wpisać tablicę wartości zawartą w komórkach.</t>
  </si>
  <si>
    <t xml:space="preserve"> Wpisana tablica wartości jest nazywana tablicą stałych i jest zazwyczaj używana, gdy chce się uniknąć wprowadzania każdej </t>
  </si>
  <si>
    <t>wartości do oddzielnej komórki arkusza roboczego. Aby utworzyć tablicę stałych, należy wykonać następujące czynności:</t>
  </si>
  <si>
    <t>-</t>
  </si>
  <si>
    <t>Na przykład można wprowadzić wartości {10;20;30;40} do formuły tablicowej zamiast wprowadzać wartości 10; 20; 30; 40 do czterech</t>
  </si>
  <si>
    <t xml:space="preserve">odwołania 1-wiersz na -4-kolumny. Aby przedstawić wartości 10; 20; 30; 40 w jednym wierszu, a wartości 50; 60; 70; 80 </t>
  </si>
  <si>
    <t xml:space="preserve">w wierszu bezpośrednio poniżej, można wprowadzić tablicę stałych o rozmiarach 2-na-4: {10;20;30;40\50;60;70;80}. </t>
  </si>
  <si>
    <t>Oddzielić wartości w różnych wierszach za pomocą znaku ( \ )</t>
  </si>
  <si>
    <t>Oddzielić wartości w różnych kolumnach za pomocą średników ( ; )</t>
  </si>
  <si>
    <t>Funkcje podsumowań dla list z podsumowaniami pośrednimi</t>
  </si>
  <si>
    <t xml:space="preserve">Dowolną z poniższych funkcji można zastosować do podsumowania danych na liście. W tym celu należy </t>
  </si>
  <si>
    <t>kliknąć żądaną funkcję w polu Użyj funkcji w oknie dialogowym Sumy pośrednie (menu Dane|Sumy pośrednie).</t>
  </si>
  <si>
    <t>Użyj tej funkcji</t>
  </si>
  <si>
    <t>Aby obliczyć</t>
  </si>
  <si>
    <t>Suma</t>
  </si>
  <si>
    <t>Sumę wartości na liście. Jest to domyślna funkcja dla danych numerycznych.</t>
  </si>
  <si>
    <t>Licznik</t>
  </si>
  <si>
    <t>Liczbę elementów na liście. Jest to domyślna funkcja dla danych nienumerycznych.</t>
  </si>
  <si>
    <t>Średnia</t>
  </si>
  <si>
    <t>Wartość średnią wartości na liście.</t>
  </si>
  <si>
    <t>Maksimum</t>
  </si>
  <si>
    <t>Największą wartość na liście.</t>
  </si>
  <si>
    <t>Minimum</t>
  </si>
  <si>
    <t>Najmniejszą wartość na liście.</t>
  </si>
  <si>
    <t>Iloczyn</t>
  </si>
  <si>
    <t>Wynik mnożenia wszystkich wartości na liście.</t>
  </si>
  <si>
    <t>Licznik num.</t>
  </si>
  <si>
    <t>Liczbę rekordów lub wierszy na liście zawierającej dane numeryczne.</t>
  </si>
  <si>
    <t>OdchStd</t>
  </si>
  <si>
    <t>Estymator odchyłki standardowej populacji, gdzie lista jest próbą.</t>
  </si>
  <si>
    <t>OdchStdc</t>
  </si>
  <si>
    <t>Estymator odchyłki standardowej populacji, gdzie lista jest całą populacją.</t>
  </si>
  <si>
    <t>War</t>
  </si>
  <si>
    <t>Estymator wariancji populacji, gdzie lista jest próbą.</t>
  </si>
  <si>
    <t>Warc</t>
  </si>
  <si>
    <t>Estymator wariancji populacji, gdzie lista jest całą populacją.</t>
  </si>
  <si>
    <t>Ręczne tworzenie konspektu arkusza</t>
  </si>
  <si>
    <t>1. Zaznacz wiersze lub kolumny zawierające dane szczegółowe.</t>
  </si>
  <si>
    <t>Symbole konspektu ukazują na ekranie się obok grupy.</t>
  </si>
  <si>
    <r>
      <t xml:space="preserve">2. W menu </t>
    </r>
    <r>
      <rPr>
        <b/>
        <sz val="10"/>
        <rFont val="Arial"/>
        <family val="0"/>
      </rPr>
      <t>Dane</t>
    </r>
    <r>
      <rPr>
        <sz val="10"/>
        <rFont val="Arial"/>
        <family val="0"/>
      </rPr>
      <t xml:space="preserve"> wskaż podmenu </t>
    </r>
    <r>
      <rPr>
        <b/>
        <sz val="10"/>
        <rFont val="Arial"/>
        <family val="0"/>
      </rPr>
      <t>Grupy i konspekt</t>
    </r>
    <r>
      <rPr>
        <sz val="10"/>
        <rFont val="Arial"/>
        <family val="0"/>
      </rPr>
      <t xml:space="preserve">, a następnie kliknij polecenie </t>
    </r>
    <r>
      <rPr>
        <b/>
        <sz val="10"/>
        <rFont val="Arial"/>
        <family val="0"/>
      </rPr>
      <t>Grupuj</t>
    </r>
    <r>
      <rPr>
        <sz val="10"/>
        <rFont val="Arial"/>
        <family val="0"/>
      </rPr>
      <t>.</t>
    </r>
  </si>
  <si>
    <t>Aby zaznaczyć całą listę:</t>
  </si>
  <si>
    <t>a) zaznaczamy wybrany jej wiersz ( lub kolumnę ).</t>
  </si>
  <si>
    <t>Zaznaczony zostanie obszar szerokości zaznaczonego wiersza i takiej długości aż w kolumnie zawierającej</t>
  </si>
  <si>
    <t>aktywną komórkę pojawi się zmiana "zapisany" -  "pusty".</t>
  </si>
  <si>
    <t>Aby przeciągnąć formułę przez całą listę:</t>
  </si>
  <si>
    <t>Formuły z obszaru szerokości zaznaczonego wiersza wypełnią obszar takiej długości aż w kolumnie zawierającej</t>
  </si>
  <si>
    <t>aktywną komórkę pojawi się zmiana "zapisany" -  "pusty". Jeżeli kolumna poniżej aktywnej komórki</t>
  </si>
  <si>
    <t>zawiera tylko puste komórki to formuły wypełnią obszar takiej długości by w kolumnie stojącej po lewej stronie</t>
  </si>
  <si>
    <t>zaznaczonego wiersza  była zmiana "zapisany" -  "pusty" . Jeżeli lewa strona jest pusta program dostosowuje się</t>
  </si>
  <si>
    <t>do strony prawej.</t>
  </si>
  <si>
    <t>Zastosowanie tablic prześledźmy na przykładzie rozwiązywania układu równań linoowych:</t>
  </si>
  <si>
    <t>x</t>
  </si>
  <si>
    <t>y</t>
  </si>
  <si>
    <t>z</t>
  </si>
  <si>
    <t>t</t>
  </si>
  <si>
    <t xml:space="preserve"> -3x+11y+5z +t = 6</t>
  </si>
  <si>
    <t xml:space="preserve"> 10x-3y+t = 5</t>
  </si>
  <si>
    <t>5y+5z+2t = 9</t>
  </si>
  <si>
    <t>x + y +2z +t = 1</t>
  </si>
  <si>
    <t>*</t>
  </si>
  <si>
    <t xml:space="preserve">= </t>
  </si>
  <si>
    <t>zaś rozwiązaniem jest:</t>
  </si>
  <si>
    <t>co liczymy</t>
  </si>
  <si>
    <t>Kolumny   jest liczbą kolumn w lewo lub w prawo, o które należy przesunąć komórkę wynikową. Podanie 5 jako argumentu oznacza, że.</t>
  </si>
  <si>
    <t xml:space="preserve"> że lewa górna komórka adresu jest pięć kolumn na prawo od adresu określonego przez argument adres. Kolumny mogą być dodatnie lub ujemne.</t>
  </si>
  <si>
    <t>b) ustawiamy wskaźnik myszy na brzegu zaznaczonego wiersza, od strony którą chcemy zaznaczać,</t>
  </si>
  <si>
    <t>tak by wskaźnik myszy przyjął kształt strzałki.</t>
  </si>
  <si>
    <t>tak by wskaźnik myszy przyjął kształt małego czarnego krzyża.</t>
  </si>
  <si>
    <t>Odpowiada mu równanie macierzowe:</t>
  </si>
  <si>
    <r>
      <t>Uwaga</t>
    </r>
    <r>
      <rPr>
        <sz val="10"/>
        <rFont val="Arial"/>
        <family val="0"/>
      </rPr>
      <t xml:space="preserve">   Program Microsoft Excel przyjmuje domyślnie, że wiersze podsumowania znajdują się poniżej wierszy </t>
    </r>
  </si>
  <si>
    <t xml:space="preserve">zawierających szczegóły, a kolumny posumowania znajdują się po prawej stronie kolumn </t>
  </si>
  <si>
    <t xml:space="preserve">zawierających szczegóły. Jeśli wiersze lub kolumny posumowania są umieszczone w inny sposób,  </t>
  </si>
  <si>
    <t xml:space="preserve">można zmienić to ustawienie przed utworzeniem konspektu dla danych. </t>
  </si>
  <si>
    <t>a następnie zmień pola wyboru w grupie Kierunek.</t>
  </si>
  <si>
    <t xml:space="preserve">W tym celu w menu Data wskaż polecenie Grupy i konspekt, kliknij polecenie Ustawienia, </t>
  </si>
  <si>
    <t>Imię</t>
  </si>
  <si>
    <t>Nazwisko</t>
  </si>
  <si>
    <t>Wiek</t>
  </si>
  <si>
    <t>Zawód</t>
  </si>
  <si>
    <t>Stan</t>
  </si>
  <si>
    <t>Wynagrodzenie</t>
  </si>
  <si>
    <t>Data rozpocz.</t>
  </si>
  <si>
    <t>Adam</t>
  </si>
  <si>
    <t>Kowalski</t>
  </si>
  <si>
    <t>lekarz</t>
  </si>
  <si>
    <t>kawaler</t>
  </si>
  <si>
    <t>Marek</t>
  </si>
  <si>
    <t>Nowak</t>
  </si>
  <si>
    <t>kierowca</t>
  </si>
  <si>
    <t>Piotr</t>
  </si>
  <si>
    <t>Zieliński</t>
  </si>
  <si>
    <t>ekonomista</t>
  </si>
  <si>
    <t>żonaty</t>
  </si>
  <si>
    <t>Jerzy</t>
  </si>
  <si>
    <t>Kwiatkowski</t>
  </si>
  <si>
    <t>prawnik</t>
  </si>
  <si>
    <t>Zbig</t>
  </si>
  <si>
    <t>Brzezina</t>
  </si>
  <si>
    <t>wdowiec</t>
  </si>
  <si>
    <t>Henryk</t>
  </si>
  <si>
    <t>Tymiński</t>
  </si>
  <si>
    <t>Jan</t>
  </si>
  <si>
    <t>inżynier</t>
  </si>
  <si>
    <t>Bugaj</t>
  </si>
  <si>
    <t>Bogusz</t>
  </si>
  <si>
    <t>Bilski</t>
  </si>
  <si>
    <t>Tomasz</t>
  </si>
  <si>
    <t>Piotrowski</t>
  </si>
  <si>
    <t>Jaroszy</t>
  </si>
  <si>
    <t>Wojdat</t>
  </si>
  <si>
    <t>Bogucki</t>
  </si>
  <si>
    <t>Jaroszewski</t>
  </si>
  <si>
    <t>Zbigniew</t>
  </si>
  <si>
    <t>Kwiatek</t>
  </si>
  <si>
    <t>Milczek</t>
  </si>
  <si>
    <t>Malarski</t>
  </si>
  <si>
    <t>Brzezicki</t>
  </si>
  <si>
    <t>Kowal</t>
  </si>
  <si>
    <t>Nowakowski</t>
  </si>
  <si>
    <t>Malinowski</t>
  </si>
  <si>
    <t>Miesięczna sprzedaż</t>
  </si>
  <si>
    <t>Prowizja</t>
  </si>
  <si>
    <t>Choroba ZUS</t>
  </si>
  <si>
    <t>Należność za urlop</t>
  </si>
  <si>
    <t>Opieka dziecka płatna</t>
  </si>
  <si>
    <t>Razem dodatki i dopłaty</t>
  </si>
  <si>
    <t>Razem płaca brutto</t>
  </si>
  <si>
    <t>KZP-rata</t>
  </si>
  <si>
    <t>ZFM-rata</t>
  </si>
  <si>
    <t>Podatek od doch. osobistych</t>
  </si>
  <si>
    <t>Związki zawodowe</t>
  </si>
  <si>
    <t>Składka ZUS</t>
  </si>
  <si>
    <t>Razem potrącenia</t>
  </si>
  <si>
    <t>Płaca netto</t>
  </si>
  <si>
    <t>Zasiłek rodzinny</t>
  </si>
  <si>
    <t>Do wypłaty</t>
  </si>
  <si>
    <t xml:space="preserve">Jeżeli mamy zainstalowaną drukarkę to kliknięcie na ikonie </t>
  </si>
  <si>
    <r>
      <t xml:space="preserve">Lepiej jest użyć najpierw ikony </t>
    </r>
    <r>
      <rPr>
        <b/>
        <sz val="10"/>
        <rFont val="Arial CE"/>
        <family val="2"/>
      </rPr>
      <t>podgląd wydruku</t>
    </r>
  </si>
  <si>
    <t>Przejście do następnej strony</t>
  </si>
  <si>
    <t>Przejście do poprzedniej strony</t>
  </si>
  <si>
    <t>Ten przycisk pozwala ustawić marginesy i szerokości kolumn</t>
  </si>
  <si>
    <r>
      <t xml:space="preserve">Lub polecenia </t>
    </r>
    <r>
      <rPr>
        <b/>
        <sz val="10"/>
        <rFont val="Arial CE"/>
        <family val="2"/>
      </rPr>
      <t>Plik | Podgląd wydruku</t>
    </r>
  </si>
  <si>
    <r>
      <t xml:space="preserve">Ikona                        lub polecenie </t>
    </r>
    <r>
      <rPr>
        <b/>
        <sz val="10"/>
        <rFont val="Arial CE"/>
        <family val="2"/>
      </rPr>
      <t>Plik | Ustawienia strony</t>
    </r>
  </si>
  <si>
    <t>pozwala określić:</t>
  </si>
  <si>
    <r>
      <t xml:space="preserve">W podmenu </t>
    </r>
    <r>
      <rPr>
        <b/>
        <sz val="10"/>
        <rFont val="Arial CE"/>
        <family val="2"/>
      </rPr>
      <t xml:space="preserve">Arkusz </t>
    </r>
    <r>
      <rPr>
        <sz val="10"/>
        <rFont val="Arial CE"/>
        <family val="2"/>
      </rPr>
      <t>:</t>
    </r>
  </si>
  <si>
    <t>Które komórki mają być wydrukowane,</t>
  </si>
  <si>
    <t>nagłówki typu Imię, Nazwisko, Ocena...</t>
  </si>
  <si>
    <r>
      <t xml:space="preserve">W podmenu </t>
    </r>
    <r>
      <rPr>
        <b/>
        <sz val="10"/>
        <rFont val="Arial CE"/>
        <family val="2"/>
      </rPr>
      <t xml:space="preserve">Nagłówek/stopka </t>
    </r>
    <r>
      <rPr>
        <sz val="10"/>
        <rFont val="Arial CE"/>
        <family val="2"/>
      </rPr>
      <t>:</t>
    </r>
  </si>
  <si>
    <t>ustawiamy co chcemy mieć na górze i dole strony</t>
  </si>
  <si>
    <r>
      <t xml:space="preserve">W podmenu </t>
    </r>
    <r>
      <rPr>
        <b/>
        <sz val="10"/>
        <rFont val="Arial CE"/>
        <family val="2"/>
      </rPr>
      <t xml:space="preserve">Strona </t>
    </r>
    <r>
      <rPr>
        <sz val="10"/>
        <rFont val="Arial CE"/>
        <family val="2"/>
      </rPr>
      <t>:</t>
    </r>
  </si>
  <si>
    <t>ustawiamy:</t>
  </si>
  <si>
    <t>Orientacje papieru,</t>
  </si>
  <si>
    <t>jednej stronie.</t>
  </si>
  <si>
    <t xml:space="preserve">na ekranie. Np. tam gdzie w komórce było za mało miejsca na liczbę otrzymamy ######. </t>
  </si>
  <si>
    <t>a) zaznaczamy górny wiersz ( lub kolumnę ).</t>
  </si>
  <si>
    <t>Przy pracy z dużymi arkuszami wygodnym narzędziem jest dwuklik (dwukrotne naciśnięcie lewego klawisza myszy).</t>
  </si>
  <si>
    <t>c) wciskamy Shift i dwukrotnie przyciskamy lewy klawisz myszy.</t>
  </si>
  <si>
    <t>b) ustawiamy wskaźnik myszy na lewym dolnym rogu zaznaczonego wiersza,</t>
  </si>
  <si>
    <t>c) dwukrotnie przyciskamy lewy klawisz myszy.</t>
  </si>
  <si>
    <t>Aby nagłówki kolumn lub wierszy były ciągle widoczne można ekran podzielić na dwie lub cztery</t>
  </si>
  <si>
    <r>
      <t xml:space="preserve">części poleceniem </t>
    </r>
    <r>
      <rPr>
        <b/>
        <sz val="10"/>
        <rFont val="Arial CE"/>
        <family val="2"/>
      </rPr>
      <t xml:space="preserve">Okno | Podziel </t>
    </r>
    <r>
      <rPr>
        <sz val="10"/>
        <rFont val="Arial CE"/>
        <family val="2"/>
      </rPr>
      <t xml:space="preserve">lub </t>
    </r>
    <r>
      <rPr>
        <b/>
        <sz val="10"/>
        <rFont val="Arial CE"/>
        <family val="2"/>
      </rPr>
      <t>Okno | Zablokuj okienka.</t>
    </r>
  </si>
  <si>
    <t>Miejsce podziału znajduje się w lewym górnym rogu komórki aktywnej.</t>
  </si>
  <si>
    <r>
      <t xml:space="preserve">Podział likwidujemy poleceniem </t>
    </r>
    <r>
      <rPr>
        <b/>
        <sz val="10"/>
        <rFont val="Arial CE"/>
        <family val="2"/>
      </rPr>
      <t>Okno | Usuń podział</t>
    </r>
    <r>
      <rPr>
        <sz val="10"/>
        <rFont val="Arial CE"/>
        <family val="0"/>
      </rPr>
      <t xml:space="preserve"> lub </t>
    </r>
    <r>
      <rPr>
        <b/>
        <sz val="10"/>
        <rFont val="Arial CE"/>
        <family val="2"/>
      </rPr>
      <t>Okno | odblokuj okienka</t>
    </r>
    <r>
      <rPr>
        <sz val="10"/>
        <rFont val="Arial CE"/>
        <family val="0"/>
      </rPr>
      <t>.</t>
    </r>
  </si>
  <si>
    <t>Podział okien można przesuwać myszą.</t>
  </si>
  <si>
    <t>spowoduje wydrukowanie aktywnego arkusza ( nie całego skoroszytu ) mniej więcej tak jak jest widoczny</t>
  </si>
  <si>
    <t xml:space="preserve">Pojawia się wówczas okno pozwalające ustawić niektóre opcje wydruku. </t>
  </si>
  <si>
    <t xml:space="preserve">powiększenie - Np.. Ustawiając tak jak na rysunku spowodujemy, że każdy wiersz wykładu zmieści się na </t>
  </si>
  <si>
    <t>Format tekstu</t>
  </si>
  <si>
    <t>Czy dodawać nagłówkom kolumn lub wierszy. Np.. Gdy lista zajmuje wiele stron dobrze jest na każdej dołączyć</t>
  </si>
  <si>
    <t>Czy komentarze mają być drukowane i w jakiej formie.</t>
  </si>
  <si>
    <r>
      <t xml:space="preserve">Na końcu wciskamy </t>
    </r>
    <r>
      <rPr>
        <b/>
        <sz val="10"/>
        <rFont val="Arial CE"/>
        <family val="2"/>
      </rPr>
      <t>Drukuj</t>
    </r>
    <r>
      <rPr>
        <sz val="10"/>
        <rFont val="Arial CE"/>
        <family val="2"/>
      </rPr>
      <t xml:space="preserve"> i tu jeszcze możemy wybrać liczbę drukowanych stron, zmienić drukarkę itp.</t>
    </r>
  </si>
  <si>
    <t>Zastosowanie tablic prześledźmy na przykładzie rozwiązywania układu równań linjowych:</t>
  </si>
  <si>
    <t>b) ustawiamy wskaźnik myszy na prawym dolnym rogu zaznaczonego wiersza,</t>
  </si>
  <si>
    <t>Szerokość kolumny i wysokość wiersza można zmieniać dwuklikiem. Zaznaczamy wybrany obszar, ustawiamy</t>
  </si>
  <si>
    <t xml:space="preserve"> kursor myszy między literami nagłówków kolumn i wykonujemy dwuklik. </t>
  </si>
  <si>
    <t>Operacja ta odpowiada autodopasowaniu obszaru.</t>
  </si>
  <si>
    <t>3. Jeżeli zaznaczone komórki będą znajdowały się bezpośrednio z prawej strony ( z dołu ) grupy</t>
  </si>
  <si>
    <t>to polecenie zgrupuj spowoduje dołączenie ich do grupy.</t>
  </si>
  <si>
    <r>
      <t xml:space="preserve">4. Jeżeli w ramach grupy zaznaczymy pewne komórki i wywołamy polecenie </t>
    </r>
    <r>
      <rPr>
        <b/>
        <sz val="10"/>
        <rFont val="Arial"/>
        <family val="2"/>
      </rPr>
      <t>Dane|Grupy i konspekt|Rozgrupuj</t>
    </r>
  </si>
  <si>
    <t>to kolumny (wiersze ) zawierające te komórki będą wyłączone z grupy.</t>
  </si>
  <si>
    <t>Grupa może zostać podzielona na dwie.</t>
  </si>
  <si>
    <t>Wykład 7</t>
  </si>
  <si>
    <r>
      <t xml:space="preserve">W celu wpisania większej liczby podobnych danych stosujemy polecenie </t>
    </r>
    <r>
      <rPr>
        <b/>
        <sz val="10"/>
        <rFont val="Arial CE"/>
        <family val="0"/>
      </rPr>
      <t>Edycja|Wypełnij|Serie danych.</t>
    </r>
  </si>
  <si>
    <t>Ukaże się okno:</t>
  </si>
  <si>
    <t>Pozwala ono wybrać czy dane mają być wpisane w wierszach lub kolumnach,</t>
  </si>
  <si>
    <t>Wartość kroku i wartość końcową. W przypadku dat wartość końcowa musi być wpisana</t>
  </si>
  <si>
    <t>w formie z ustawień systemu windows lub jako liczba.</t>
  </si>
  <si>
    <t>Wyszukiwanie i poprawianie.</t>
  </si>
  <si>
    <t>Analogicznie jak w edytorach. Edycja|Znajdź i Edycja|Zastąp. Działa * i ?, żeby znaleźć * lub ?</t>
  </si>
  <si>
    <t>trzeba poprzedzić je znakiem tyldy tzn ~.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</si>
</sst>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\ \$_);\(#,##0\ \$\)"/>
    <numFmt numFmtId="169" formatCode="General\ \ "/>
    <numFmt numFmtId="170" formatCode=";;;"/>
    <numFmt numFmtId="171" formatCode="yy/mmm/dd"/>
    <numFmt numFmtId="172" formatCode="d\ mmm\ yy"/>
    <numFmt numFmtId="173" formatCode="dddd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mm/dd/yy_)"/>
    <numFmt numFmtId="178" formatCode="0.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color indexed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sz val="18"/>
      <name val="Arial CE"/>
      <family val="2"/>
    </font>
    <font>
      <b/>
      <sz val="18"/>
      <name val="Arial CE"/>
      <family val="2"/>
    </font>
    <font>
      <b/>
      <sz val="16"/>
      <name val="Arial"/>
      <family val="2"/>
    </font>
    <font>
      <sz val="10"/>
      <name val="Courier"/>
      <family val="0"/>
    </font>
    <font>
      <b/>
      <sz val="12"/>
      <name val="Courier"/>
      <family val="3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6" fillId="2" borderId="0" xfId="18" applyFont="1">
      <alignment/>
      <protection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10" fillId="0" borderId="0" xfId="20" applyFont="1">
      <alignment/>
      <protection/>
    </xf>
    <xf numFmtId="0" fontId="7" fillId="0" borderId="0" xfId="20">
      <alignment/>
      <protection/>
    </xf>
    <xf numFmtId="0" fontId="7" fillId="0" borderId="0" xfId="20" applyAlignment="1">
      <alignment horizontal="left" indent="1"/>
      <protection/>
    </xf>
    <xf numFmtId="0" fontId="11" fillId="0" borderId="0" xfId="20" applyFont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0" fillId="0" borderId="12" xfId="0" applyBorder="1" applyAlignment="1">
      <alignment horizontal="center"/>
    </xf>
    <xf numFmtId="0" fontId="7" fillId="0" borderId="0" xfId="20" applyFont="1">
      <alignment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11" fillId="0" borderId="13" xfId="20" applyFont="1" applyBorder="1" applyAlignment="1">
      <alignment horizontal="center" vertical="center" wrapText="1"/>
      <protection/>
    </xf>
    <xf numFmtId="0" fontId="7" fillId="0" borderId="14" xfId="20" applyBorder="1" applyAlignment="1">
      <alignment vertical="top" wrapText="1"/>
      <protection/>
    </xf>
    <xf numFmtId="0" fontId="7" fillId="0" borderId="15" xfId="20" applyBorder="1" applyAlignment="1">
      <alignment vertical="top" wrapText="1"/>
      <protection/>
    </xf>
    <xf numFmtId="0" fontId="15" fillId="0" borderId="0" xfId="19" applyAlignment="1" applyProtection="1">
      <alignment horizontal="left"/>
      <protection/>
    </xf>
    <xf numFmtId="0" fontId="15" fillId="0" borderId="0" xfId="19" applyProtection="1">
      <alignment/>
      <protection/>
    </xf>
    <xf numFmtId="0" fontId="15" fillId="0" borderId="0" xfId="19">
      <alignment/>
      <protection/>
    </xf>
    <xf numFmtId="0" fontId="15" fillId="0" borderId="0" xfId="19" applyAlignment="1" applyProtection="1">
      <alignment horizontal="center"/>
      <protection/>
    </xf>
    <xf numFmtId="0" fontId="15" fillId="0" borderId="0" xfId="19" applyAlignment="1">
      <alignment horizontal="center"/>
      <protection/>
    </xf>
    <xf numFmtId="0" fontId="15" fillId="0" borderId="0" xfId="19" applyAlignment="1" applyProtection="1">
      <alignment horizontal="right"/>
      <protection/>
    </xf>
    <xf numFmtId="177" fontId="15" fillId="0" borderId="0" xfId="19" applyNumberFormat="1" applyAlignment="1" applyProtection="1">
      <alignment horizontal="right"/>
      <protection/>
    </xf>
    <xf numFmtId="0" fontId="15" fillId="0" borderId="0" xfId="19" applyAlignment="1">
      <alignment horizontal="right"/>
      <protection/>
    </xf>
    <xf numFmtId="0" fontId="16" fillId="0" borderId="0" xfId="19" applyFont="1" applyAlignment="1" applyProtection="1">
      <alignment horizontal="left"/>
      <protection/>
    </xf>
    <xf numFmtId="0" fontId="16" fillId="0" borderId="0" xfId="19" applyFont="1" applyAlignment="1" applyProtection="1">
      <alignment horizontal="center"/>
      <protection/>
    </xf>
    <xf numFmtId="0" fontId="16" fillId="0" borderId="0" xfId="19" applyFont="1" applyProtection="1">
      <alignment/>
      <protection/>
    </xf>
    <xf numFmtId="0" fontId="16" fillId="0" borderId="0" xfId="19" applyFont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15" applyNumberFormat="1" applyAlignment="1">
      <alignment/>
    </xf>
    <xf numFmtId="0" fontId="7" fillId="0" borderId="0" xfId="20" applyBorder="1" applyAlignment="1">
      <alignment vertical="top" wrapText="1"/>
      <protection/>
    </xf>
    <xf numFmtId="44" fontId="15" fillId="0" borderId="0" xfId="23" applyAlignment="1" applyProtection="1">
      <alignment/>
      <protection/>
    </xf>
    <xf numFmtId="44" fontId="16" fillId="0" borderId="0" xfId="23" applyFont="1" applyAlignment="1" applyProtection="1">
      <alignment horizontal="left"/>
      <protection/>
    </xf>
    <xf numFmtId="44" fontId="15" fillId="0" borderId="0" xfId="23" applyAlignment="1" applyProtection="1">
      <alignment horizontal="left"/>
      <protection/>
    </xf>
    <xf numFmtId="44" fontId="15" fillId="0" borderId="0" xfId="23" applyAlignment="1">
      <alignment/>
    </xf>
    <xf numFmtId="0" fontId="7" fillId="0" borderId="0" xfId="20" applyFont="1" applyAlignment="1">
      <alignment horizontal="left" inden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kolor" xfId="18"/>
    <cellStyle name="Normalny_Ćwiczenie nr 24" xfId="19"/>
    <cellStyle name="Normalny_WYKLAD5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6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111</xdr:row>
      <xdr:rowOff>95250</xdr:rowOff>
    </xdr:from>
    <xdr:to>
      <xdr:col>4</xdr:col>
      <xdr:colOff>390525</xdr:colOff>
      <xdr:row>115</xdr:row>
      <xdr:rowOff>38100</xdr:rowOff>
    </xdr:to>
    <xdr:sp>
      <xdr:nvSpPr>
        <xdr:cNvPr id="1" name="Tekst 84"/>
        <xdr:cNvSpPr txBox="1">
          <a:spLocks noChangeArrowheads="1"/>
        </xdr:cNvSpPr>
      </xdr:nvSpPr>
      <xdr:spPr>
        <a:xfrm>
          <a:off x="542925" y="18983325"/>
          <a:ext cx="2428875" cy="5905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Funkcje wyszukiwania i adresu</a:t>
          </a:r>
        </a:p>
      </xdr:txBody>
    </xdr:sp>
    <xdr:clientData/>
  </xdr:twoCellAnchor>
  <xdr:twoCellAnchor>
    <xdr:from>
      <xdr:col>0</xdr:col>
      <xdr:colOff>390525</xdr:colOff>
      <xdr:row>5</xdr:row>
      <xdr:rowOff>114300</xdr:rowOff>
    </xdr:from>
    <xdr:to>
      <xdr:col>4</xdr:col>
      <xdr:colOff>238125</xdr:colOff>
      <xdr:row>7</xdr:row>
      <xdr:rowOff>152400</xdr:rowOff>
    </xdr:to>
    <xdr:sp>
      <xdr:nvSpPr>
        <xdr:cNvPr id="2" name="Tekst 84"/>
        <xdr:cNvSpPr txBox="1">
          <a:spLocks noChangeArrowheads="1"/>
        </xdr:cNvSpPr>
      </xdr:nvSpPr>
      <xdr:spPr>
        <a:xfrm>
          <a:off x="390525" y="1266825"/>
          <a:ext cx="24288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Grupowanie i konspekt</a:t>
          </a:r>
        </a:p>
      </xdr:txBody>
    </xdr:sp>
    <xdr:clientData/>
  </xdr:twoCellAnchor>
  <xdr:twoCellAnchor>
    <xdr:from>
      <xdr:col>0</xdr:col>
      <xdr:colOff>276225</xdr:colOff>
      <xdr:row>18</xdr:row>
      <xdr:rowOff>76200</xdr:rowOff>
    </xdr:from>
    <xdr:to>
      <xdr:col>6</xdr:col>
      <xdr:colOff>542925</xdr:colOff>
      <xdr:row>20</xdr:row>
      <xdr:rowOff>114300</xdr:rowOff>
    </xdr:to>
    <xdr:sp>
      <xdr:nvSpPr>
        <xdr:cNvPr id="3" name="Tekst 84"/>
        <xdr:cNvSpPr txBox="1">
          <a:spLocks noChangeArrowheads="1"/>
        </xdr:cNvSpPr>
      </xdr:nvSpPr>
      <xdr:spPr>
        <a:xfrm>
          <a:off x="276225" y="3552825"/>
          <a:ext cx="36480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Ułatwienia w pracy z dużymi arkuszami</a:t>
          </a:r>
        </a:p>
      </xdr:txBody>
    </xdr:sp>
    <xdr:clientData/>
  </xdr:twoCellAnchor>
  <xdr:twoCellAnchor>
    <xdr:from>
      <xdr:col>0</xdr:col>
      <xdr:colOff>304800</xdr:colOff>
      <xdr:row>42</xdr:row>
      <xdr:rowOff>9525</xdr:rowOff>
    </xdr:from>
    <xdr:to>
      <xdr:col>4</xdr:col>
      <xdr:colOff>152400</xdr:colOff>
      <xdr:row>44</xdr:row>
      <xdr:rowOff>47625</xdr:rowOff>
    </xdr:to>
    <xdr:sp>
      <xdr:nvSpPr>
        <xdr:cNvPr id="4" name="Tekst 84"/>
        <xdr:cNvSpPr txBox="1">
          <a:spLocks noChangeArrowheads="1"/>
        </xdr:cNvSpPr>
      </xdr:nvSpPr>
      <xdr:spPr>
        <a:xfrm>
          <a:off x="304800" y="7372350"/>
          <a:ext cx="24288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Tablice i zmienne tablicowe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41</xdr:row>
      <xdr:rowOff>85725</xdr:rowOff>
    </xdr:from>
    <xdr:to>
      <xdr:col>4</xdr:col>
      <xdr:colOff>238125</xdr:colOff>
      <xdr:row>43</xdr:row>
      <xdr:rowOff>123825</xdr:rowOff>
    </xdr:to>
    <xdr:sp>
      <xdr:nvSpPr>
        <xdr:cNvPr id="1" name="Tekst 84"/>
        <xdr:cNvSpPr txBox="1">
          <a:spLocks noChangeArrowheads="1"/>
        </xdr:cNvSpPr>
      </xdr:nvSpPr>
      <xdr:spPr>
        <a:xfrm>
          <a:off x="180975" y="7067550"/>
          <a:ext cx="44672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Grupowanie i konspekt</a:t>
          </a:r>
        </a:p>
      </xdr:txBody>
    </xdr:sp>
    <xdr:clientData/>
  </xdr:twoCellAnchor>
  <xdr:twoCellAnchor editAs="oneCell">
    <xdr:from>
      <xdr:col>1</xdr:col>
      <xdr:colOff>57150</xdr:colOff>
      <xdr:row>191</xdr:row>
      <xdr:rowOff>47625</xdr:rowOff>
    </xdr:from>
    <xdr:to>
      <xdr:col>6</xdr:col>
      <xdr:colOff>95250</xdr:colOff>
      <xdr:row>210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470850"/>
          <a:ext cx="5181600" cy="314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167</xdr:row>
      <xdr:rowOff>142875</xdr:rowOff>
    </xdr:from>
    <xdr:to>
      <xdr:col>6</xdr:col>
      <xdr:colOff>66675</xdr:colOff>
      <xdr:row>189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79900"/>
          <a:ext cx="5048250" cy="3419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80</xdr:row>
      <xdr:rowOff>85725</xdr:rowOff>
    </xdr:from>
    <xdr:to>
      <xdr:col>5</xdr:col>
      <xdr:colOff>9525</xdr:colOff>
      <xdr:row>82</xdr:row>
      <xdr:rowOff>123825</xdr:rowOff>
    </xdr:to>
    <xdr:sp>
      <xdr:nvSpPr>
        <xdr:cNvPr id="4" name="Tekst 84"/>
        <xdr:cNvSpPr txBox="1">
          <a:spLocks noChangeArrowheads="1"/>
        </xdr:cNvSpPr>
      </xdr:nvSpPr>
      <xdr:spPr>
        <a:xfrm>
          <a:off x="571500" y="15535275"/>
          <a:ext cx="43148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Drukowanie</a:t>
          </a:r>
        </a:p>
      </xdr:txBody>
    </xdr:sp>
    <xdr:clientData/>
  </xdr:twoCellAnchor>
  <xdr:twoCellAnchor editAs="oneCell">
    <xdr:from>
      <xdr:col>3</xdr:col>
      <xdr:colOff>457200</xdr:colOff>
      <xdr:row>83</xdr:row>
      <xdr:rowOff>19050</xdr:rowOff>
    </xdr:from>
    <xdr:to>
      <xdr:col>4</xdr:col>
      <xdr:colOff>28575</xdr:colOff>
      <xdr:row>84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59543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2705100</xdr:colOff>
      <xdr:row>86</xdr:row>
      <xdr:rowOff>152400</xdr:rowOff>
    </xdr:from>
    <xdr:to>
      <xdr:col>3</xdr:col>
      <xdr:colOff>238125</xdr:colOff>
      <xdr:row>88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16573500"/>
          <a:ext cx="2857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143</xdr:row>
      <xdr:rowOff>19050</xdr:rowOff>
    </xdr:from>
    <xdr:to>
      <xdr:col>9</xdr:col>
      <xdr:colOff>285750</xdr:colOff>
      <xdr:row>157</xdr:row>
      <xdr:rowOff>19050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25669875"/>
          <a:ext cx="661035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90</xdr:row>
      <xdr:rowOff>57150</xdr:rowOff>
    </xdr:from>
    <xdr:to>
      <xdr:col>10</xdr:col>
      <xdr:colOff>257175</xdr:colOff>
      <xdr:row>101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7125950"/>
          <a:ext cx="7077075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93</xdr:row>
      <xdr:rowOff>57150</xdr:rowOff>
    </xdr:from>
    <xdr:to>
      <xdr:col>1</xdr:col>
      <xdr:colOff>295275</xdr:colOff>
      <xdr:row>102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342900" y="17611725"/>
          <a:ext cx="1333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762000</xdr:colOff>
      <xdr:row>93</xdr:row>
      <xdr:rowOff>57150</xdr:rowOff>
    </xdr:from>
    <xdr:to>
      <xdr:col>2</xdr:col>
      <xdr:colOff>1485900</xdr:colOff>
      <xdr:row>104</xdr:row>
      <xdr:rowOff>28575</xdr:rowOff>
    </xdr:to>
    <xdr:sp>
      <xdr:nvSpPr>
        <xdr:cNvPr id="10" name="Line 12"/>
        <xdr:cNvSpPr>
          <a:spLocks/>
        </xdr:cNvSpPr>
      </xdr:nvSpPr>
      <xdr:spPr>
        <a:xfrm flipH="1" flipV="1">
          <a:off x="942975" y="17611725"/>
          <a:ext cx="14954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2457450</xdr:colOff>
      <xdr:row>93</xdr:row>
      <xdr:rowOff>28575</xdr:rowOff>
    </xdr:from>
    <xdr:to>
      <xdr:col>3</xdr:col>
      <xdr:colOff>247650</xdr:colOff>
      <xdr:row>105</xdr:row>
      <xdr:rowOff>133350</xdr:rowOff>
    </xdr:to>
    <xdr:sp>
      <xdr:nvSpPr>
        <xdr:cNvPr id="11" name="Line 13"/>
        <xdr:cNvSpPr>
          <a:spLocks/>
        </xdr:cNvSpPr>
      </xdr:nvSpPr>
      <xdr:spPr>
        <a:xfrm flipV="1">
          <a:off x="3409950" y="17583150"/>
          <a:ext cx="5429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457200</xdr:colOff>
      <xdr:row>107</xdr:row>
      <xdr:rowOff>152400</xdr:rowOff>
    </xdr:from>
    <xdr:to>
      <xdr:col>2</xdr:col>
      <xdr:colOff>533400</xdr:colOff>
      <xdr:row>109</xdr:row>
      <xdr:rowOff>95250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19973925"/>
          <a:ext cx="8477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361950</xdr:colOff>
      <xdr:row>149</xdr:row>
      <xdr:rowOff>38100</xdr:rowOff>
    </xdr:from>
    <xdr:to>
      <xdr:col>2</xdr:col>
      <xdr:colOff>1466850</xdr:colOff>
      <xdr:row>158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542925" y="26660475"/>
          <a:ext cx="18764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157</xdr:row>
      <xdr:rowOff>152400</xdr:rowOff>
    </xdr:from>
    <xdr:to>
      <xdr:col>2</xdr:col>
      <xdr:colOff>1609725</xdr:colOff>
      <xdr:row>159</xdr:row>
      <xdr:rowOff>95250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562100" y="28070175"/>
          <a:ext cx="1000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która strona</a:t>
          </a:r>
        </a:p>
      </xdr:txBody>
    </xdr:sp>
    <xdr:clientData/>
  </xdr:twoCellAnchor>
  <xdr:twoCellAnchor>
    <xdr:from>
      <xdr:col>2</xdr:col>
      <xdr:colOff>1828800</xdr:colOff>
      <xdr:row>158</xdr:row>
      <xdr:rowOff>0</xdr:rowOff>
    </xdr:from>
    <xdr:to>
      <xdr:col>3</xdr:col>
      <xdr:colOff>323850</xdr:colOff>
      <xdr:row>159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781300" y="28079700"/>
          <a:ext cx="1247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która strona i z ilu</a:t>
          </a:r>
        </a:p>
      </xdr:txBody>
    </xdr:sp>
    <xdr:clientData/>
  </xdr:twoCellAnchor>
  <xdr:oneCellAnchor>
    <xdr:from>
      <xdr:col>3</xdr:col>
      <xdr:colOff>19050</xdr:colOff>
      <xdr:row>152</xdr:row>
      <xdr:rowOff>152400</xdr:rowOff>
    </xdr:from>
    <xdr:ext cx="361950" cy="200025"/>
    <xdr:sp>
      <xdr:nvSpPr>
        <xdr:cNvPr id="16" name="TextBox 18"/>
        <xdr:cNvSpPr txBox="1">
          <a:spLocks noChangeArrowheads="1"/>
        </xdr:cNvSpPr>
      </xdr:nvSpPr>
      <xdr:spPr>
        <a:xfrm>
          <a:off x="3724275" y="272605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data</a:t>
          </a:r>
        </a:p>
      </xdr:txBody>
    </xdr:sp>
    <xdr:clientData/>
  </xdr:oneCellAnchor>
  <xdr:twoCellAnchor>
    <xdr:from>
      <xdr:col>4</xdr:col>
      <xdr:colOff>0</xdr:colOff>
      <xdr:row>154</xdr:row>
      <xdr:rowOff>95250</xdr:rowOff>
    </xdr:from>
    <xdr:to>
      <xdr:col>5</xdr:col>
      <xdr:colOff>219075</xdr:colOff>
      <xdr:row>156</xdr:row>
      <xdr:rowOff>9525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410075" y="27527250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Godzina</a:t>
          </a:r>
        </a:p>
      </xdr:txBody>
    </xdr:sp>
    <xdr:clientData/>
  </xdr:twoCellAnchor>
  <xdr:twoCellAnchor>
    <xdr:from>
      <xdr:col>2</xdr:col>
      <xdr:colOff>1181100</xdr:colOff>
      <xdr:row>149</xdr:row>
      <xdr:rowOff>85725</xdr:rowOff>
    </xdr:from>
    <xdr:to>
      <xdr:col>2</xdr:col>
      <xdr:colOff>1809750</xdr:colOff>
      <xdr:row>158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2133600" y="26708100"/>
          <a:ext cx="6191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2190750</xdr:colOff>
      <xdr:row>149</xdr:row>
      <xdr:rowOff>66675</xdr:rowOff>
    </xdr:from>
    <xdr:to>
      <xdr:col>2</xdr:col>
      <xdr:colOff>2219325</xdr:colOff>
      <xdr:row>158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3143250" y="26689050"/>
          <a:ext cx="28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2743200</xdr:colOff>
      <xdr:row>149</xdr:row>
      <xdr:rowOff>95250</xdr:rowOff>
    </xdr:from>
    <xdr:to>
      <xdr:col>3</xdr:col>
      <xdr:colOff>285750</xdr:colOff>
      <xdr:row>152</xdr:row>
      <xdr:rowOff>152400</xdr:rowOff>
    </xdr:to>
    <xdr:sp>
      <xdr:nvSpPr>
        <xdr:cNvPr id="20" name="Line 22"/>
        <xdr:cNvSpPr>
          <a:spLocks/>
        </xdr:cNvSpPr>
      </xdr:nvSpPr>
      <xdr:spPr>
        <a:xfrm flipH="1" flipV="1">
          <a:off x="3695700" y="2671762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149</xdr:row>
      <xdr:rowOff>38100</xdr:rowOff>
    </xdr:from>
    <xdr:to>
      <xdr:col>4</xdr:col>
      <xdr:colOff>152400</xdr:colOff>
      <xdr:row>154</xdr:row>
      <xdr:rowOff>114300</xdr:rowOff>
    </xdr:to>
    <xdr:sp>
      <xdr:nvSpPr>
        <xdr:cNvPr id="21" name="Line 23"/>
        <xdr:cNvSpPr>
          <a:spLocks/>
        </xdr:cNvSpPr>
      </xdr:nvSpPr>
      <xdr:spPr>
        <a:xfrm flipH="1" flipV="1">
          <a:off x="3943350" y="26660475"/>
          <a:ext cx="6191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628650</xdr:colOff>
      <xdr:row>141</xdr:row>
      <xdr:rowOff>0</xdr:rowOff>
    </xdr:from>
    <xdr:ext cx="1685925" cy="200025"/>
    <xdr:sp>
      <xdr:nvSpPr>
        <xdr:cNvPr id="22" name="TextBox 24"/>
        <xdr:cNvSpPr txBox="1">
          <a:spLocks noChangeArrowheads="1"/>
        </xdr:cNvSpPr>
      </xdr:nvSpPr>
      <xdr:spPr>
        <a:xfrm>
          <a:off x="4333875" y="25326975"/>
          <a:ext cx="1685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Plik ( nazwa skoroszytu )</a:t>
          </a:r>
        </a:p>
      </xdr:txBody>
    </xdr:sp>
    <xdr:clientData/>
  </xdr:oneCellAnchor>
  <xdr:oneCellAnchor>
    <xdr:from>
      <xdr:col>5</xdr:col>
      <xdr:colOff>228600</xdr:colOff>
      <xdr:row>148</xdr:row>
      <xdr:rowOff>114300</xdr:rowOff>
    </xdr:from>
    <xdr:ext cx="2266950" cy="190500"/>
    <xdr:sp>
      <xdr:nvSpPr>
        <xdr:cNvPr id="23" name="TextBox 25"/>
        <xdr:cNvSpPr txBox="1">
          <a:spLocks noChangeArrowheads="1"/>
        </xdr:cNvSpPr>
      </xdr:nvSpPr>
      <xdr:spPr>
        <a:xfrm>
          <a:off x="5105400" y="26574750"/>
          <a:ext cx="2266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Zakładka ( Karta - nazwa arkusza )</a:t>
          </a:r>
        </a:p>
      </xdr:txBody>
    </xdr:sp>
    <xdr:clientData/>
  </xdr:oneCellAnchor>
  <xdr:twoCellAnchor>
    <xdr:from>
      <xdr:col>3</xdr:col>
      <xdr:colOff>533400</xdr:colOff>
      <xdr:row>141</xdr:row>
      <xdr:rowOff>142875</xdr:rowOff>
    </xdr:from>
    <xdr:to>
      <xdr:col>3</xdr:col>
      <xdr:colOff>704850</xdr:colOff>
      <xdr:row>148</xdr:row>
      <xdr:rowOff>38100</xdr:rowOff>
    </xdr:to>
    <xdr:sp>
      <xdr:nvSpPr>
        <xdr:cNvPr id="24" name="Line 26"/>
        <xdr:cNvSpPr>
          <a:spLocks/>
        </xdr:cNvSpPr>
      </xdr:nvSpPr>
      <xdr:spPr>
        <a:xfrm flipH="1">
          <a:off x="4238625" y="25469850"/>
          <a:ext cx="1714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149</xdr:row>
      <xdr:rowOff>19050</xdr:rowOff>
    </xdr:from>
    <xdr:to>
      <xdr:col>5</xdr:col>
      <xdr:colOff>257175</xdr:colOff>
      <xdr:row>149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4657725" y="26641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180975</xdr:colOff>
      <xdr:row>241</xdr:row>
      <xdr:rowOff>9525</xdr:rowOff>
    </xdr:from>
    <xdr:to>
      <xdr:col>4</xdr:col>
      <xdr:colOff>152400</xdr:colOff>
      <xdr:row>243</xdr:row>
      <xdr:rowOff>47625</xdr:rowOff>
    </xdr:to>
    <xdr:sp>
      <xdr:nvSpPr>
        <xdr:cNvPr id="26" name="Tekst 84"/>
        <xdr:cNvSpPr txBox="1">
          <a:spLocks noChangeArrowheads="1"/>
        </xdr:cNvSpPr>
      </xdr:nvSpPr>
      <xdr:spPr>
        <a:xfrm>
          <a:off x="180975" y="41529000"/>
          <a:ext cx="43815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Tablice i zmienne tablicowe</a:t>
          </a:r>
        </a:p>
      </xdr:txBody>
    </xdr:sp>
    <xdr:clientData/>
  </xdr:twoCellAnchor>
  <xdr:twoCellAnchor editAs="oneCell">
    <xdr:from>
      <xdr:col>1</xdr:col>
      <xdr:colOff>9525</xdr:colOff>
      <xdr:row>113</xdr:row>
      <xdr:rowOff>123825</xdr:rowOff>
    </xdr:from>
    <xdr:to>
      <xdr:col>5</xdr:col>
      <xdr:colOff>419100</xdr:colOff>
      <xdr:row>134</xdr:row>
      <xdr:rowOff>152400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20916900"/>
          <a:ext cx="5105400" cy="3429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180975</xdr:colOff>
      <xdr:row>4</xdr:row>
      <xdr:rowOff>76200</xdr:rowOff>
    </xdr:from>
    <xdr:to>
      <xdr:col>6</xdr:col>
      <xdr:colOff>390525</xdr:colOff>
      <xdr:row>6</xdr:row>
      <xdr:rowOff>114300</xdr:rowOff>
    </xdr:to>
    <xdr:sp>
      <xdr:nvSpPr>
        <xdr:cNvPr id="28" name="Tekst 84"/>
        <xdr:cNvSpPr txBox="1">
          <a:spLocks noChangeArrowheads="1"/>
        </xdr:cNvSpPr>
      </xdr:nvSpPr>
      <xdr:spPr>
        <a:xfrm>
          <a:off x="180975" y="1066800"/>
          <a:ext cx="55340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Ułatwienia w pracy z dużymi arkuszami</a:t>
          </a:r>
        </a:p>
      </xdr:txBody>
    </xdr:sp>
    <xdr:clientData/>
  </xdr:twoCellAnchor>
  <xdr:twoCellAnchor>
    <xdr:from>
      <xdr:col>1</xdr:col>
      <xdr:colOff>47625</xdr:colOff>
      <xdr:row>31</xdr:row>
      <xdr:rowOff>95250</xdr:rowOff>
    </xdr:from>
    <xdr:to>
      <xdr:col>3</xdr:col>
      <xdr:colOff>438150</xdr:colOff>
      <xdr:row>34</xdr:row>
      <xdr:rowOff>0</xdr:rowOff>
    </xdr:to>
    <xdr:sp>
      <xdr:nvSpPr>
        <xdr:cNvPr id="29" name="Tekst 84"/>
        <xdr:cNvSpPr txBox="1">
          <a:spLocks noChangeArrowheads="1"/>
        </xdr:cNvSpPr>
      </xdr:nvSpPr>
      <xdr:spPr>
        <a:xfrm>
          <a:off x="228600" y="5457825"/>
          <a:ext cx="3914775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Blokowanie i Podział okien       </a:t>
          </a:r>
        </a:p>
      </xdr:txBody>
    </xdr:sp>
    <xdr:clientData/>
  </xdr:twoCellAnchor>
  <xdr:twoCellAnchor>
    <xdr:from>
      <xdr:col>1</xdr:col>
      <xdr:colOff>104775</xdr:colOff>
      <xdr:row>213</xdr:row>
      <xdr:rowOff>0</xdr:rowOff>
    </xdr:from>
    <xdr:to>
      <xdr:col>4</xdr:col>
      <xdr:colOff>257175</xdr:colOff>
      <xdr:row>215</xdr:row>
      <xdr:rowOff>38100</xdr:rowOff>
    </xdr:to>
    <xdr:sp>
      <xdr:nvSpPr>
        <xdr:cNvPr id="30" name="Tekst 84"/>
        <xdr:cNvSpPr txBox="1">
          <a:spLocks noChangeArrowheads="1"/>
        </xdr:cNvSpPr>
      </xdr:nvSpPr>
      <xdr:spPr>
        <a:xfrm>
          <a:off x="285750" y="36985575"/>
          <a:ext cx="43815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Edycja</a:t>
          </a:r>
        </a:p>
      </xdr:txBody>
    </xdr:sp>
    <xdr:clientData/>
  </xdr:twoCellAnchor>
  <xdr:twoCellAnchor editAs="oneCell">
    <xdr:from>
      <xdr:col>1</xdr:col>
      <xdr:colOff>238125</xdr:colOff>
      <xdr:row>219</xdr:row>
      <xdr:rowOff>28575</xdr:rowOff>
    </xdr:from>
    <xdr:to>
      <xdr:col>3</xdr:col>
      <xdr:colOff>485775</xdr:colOff>
      <xdr:row>230</xdr:row>
      <xdr:rowOff>133350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37985700"/>
          <a:ext cx="3771900" cy="1885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drzej\Excel\Excel0203\WYKL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ład5"/>
      <sheetName val="Ćwiczenia"/>
      <sheetName val="Lis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8"/>
  <sheetViews>
    <sheetView showGridLines="0" workbookViewId="0" topLeftCell="A29">
      <selection activeCell="A50" sqref="A50"/>
    </sheetView>
  </sheetViews>
  <sheetFormatPr defaultColWidth="9.125" defaultRowHeight="12.75"/>
  <cols>
    <col min="3" max="3" width="7.625" style="0" customWidth="1"/>
    <col min="4" max="4" width="8.00390625" style="0" customWidth="1"/>
    <col min="5" max="6" width="5.25390625" style="0" customWidth="1"/>
    <col min="7" max="7" width="7.25390625" style="0" customWidth="1"/>
    <col min="9" max="9" width="4.00390625" style="0" customWidth="1"/>
    <col min="11" max="11" width="5.75390625" style="0" customWidth="1"/>
  </cols>
  <sheetData>
    <row r="1" spans="1:10" ht="26.25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>
      <c r="A2" s="61" t="s">
        <v>130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</row>
    <row r="9" ht="30">
      <c r="B9" s="22" t="s">
        <v>218</v>
      </c>
    </row>
    <row r="10" ht="12.75">
      <c r="B10" s="24" t="s">
        <v>219</v>
      </c>
    </row>
    <row r="11" ht="12.75">
      <c r="B11" s="24" t="s">
        <v>221</v>
      </c>
    </row>
    <row r="12" ht="12.75">
      <c r="B12" s="24" t="s">
        <v>220</v>
      </c>
    </row>
    <row r="13" ht="12.75">
      <c r="B13" s="25" t="s">
        <v>251</v>
      </c>
    </row>
    <row r="14" ht="12.75">
      <c r="B14" s="33" t="s">
        <v>252</v>
      </c>
    </row>
    <row r="15" ht="12.75">
      <c r="B15" s="32" t="s">
        <v>253</v>
      </c>
    </row>
    <row r="16" ht="12.75">
      <c r="B16" s="32" t="s">
        <v>254</v>
      </c>
    </row>
    <row r="17" ht="12.75">
      <c r="B17" t="s">
        <v>256</v>
      </c>
    </row>
    <row r="18" ht="12.75">
      <c r="B18" s="32" t="s">
        <v>255</v>
      </c>
    </row>
    <row r="22" ht="12.75">
      <c r="B22" t="s">
        <v>337</v>
      </c>
    </row>
    <row r="24" ht="12.75">
      <c r="B24" t="s">
        <v>222</v>
      </c>
    </row>
    <row r="25" ht="12.75">
      <c r="C25" t="s">
        <v>336</v>
      </c>
    </row>
    <row r="26" ht="12.75">
      <c r="C26" t="s">
        <v>247</v>
      </c>
    </row>
    <row r="27" ht="12.75">
      <c r="C27" t="s">
        <v>248</v>
      </c>
    </row>
    <row r="28" ht="12.75">
      <c r="C28" t="s">
        <v>338</v>
      </c>
    </row>
    <row r="29" ht="12.75">
      <c r="B29" t="s">
        <v>224</v>
      </c>
    </row>
    <row r="30" ht="12.75">
      <c r="B30" t="s">
        <v>225</v>
      </c>
    </row>
    <row r="32" ht="12.75">
      <c r="B32" t="s">
        <v>226</v>
      </c>
    </row>
    <row r="33" ht="12.75">
      <c r="C33" t="s">
        <v>223</v>
      </c>
    </row>
    <row r="34" ht="12.75">
      <c r="C34" t="s">
        <v>339</v>
      </c>
    </row>
    <row r="35" ht="12.75">
      <c r="C35" t="s">
        <v>249</v>
      </c>
    </row>
    <row r="36" ht="12.75">
      <c r="C36" t="s">
        <v>340</v>
      </c>
    </row>
    <row r="37" ht="12.75">
      <c r="B37" t="s">
        <v>227</v>
      </c>
    </row>
    <row r="38" ht="12.75">
      <c r="B38" t="s">
        <v>228</v>
      </c>
    </row>
    <row r="39" ht="12.75">
      <c r="B39" t="s">
        <v>229</v>
      </c>
    </row>
    <row r="40" ht="12.75">
      <c r="B40" t="s">
        <v>230</v>
      </c>
    </row>
    <row r="41" ht="12.75">
      <c r="B41" t="s">
        <v>231</v>
      </c>
    </row>
    <row r="46" ht="12.75">
      <c r="A46" s="13" t="s">
        <v>165</v>
      </c>
    </row>
    <row r="48" ht="12.75">
      <c r="A48" t="s">
        <v>174</v>
      </c>
    </row>
    <row r="50" ht="12.75">
      <c r="B50" t="s">
        <v>175</v>
      </c>
    </row>
    <row r="51" ht="12.75">
      <c r="B51" t="s">
        <v>176</v>
      </c>
    </row>
    <row r="52" ht="12.75">
      <c r="B52" t="s">
        <v>177</v>
      </c>
    </row>
    <row r="53" ht="12.75">
      <c r="B53" t="s">
        <v>178</v>
      </c>
    </row>
    <row r="55" ht="12.75">
      <c r="A55" s="13" t="s">
        <v>166</v>
      </c>
    </row>
    <row r="57" ht="12.75">
      <c r="A57" t="s">
        <v>167</v>
      </c>
    </row>
    <row r="59" spans="1:2" ht="12.75">
      <c r="A59">
        <v>1</v>
      </c>
      <c r="B59" t="s">
        <v>168</v>
      </c>
    </row>
    <row r="61" ht="12.75">
      <c r="A61" t="s">
        <v>169</v>
      </c>
    </row>
    <row r="63" spans="1:2" ht="12.75">
      <c r="A63">
        <v>2</v>
      </c>
      <c r="B63" t="s">
        <v>170</v>
      </c>
    </row>
    <row r="64" spans="1:2" ht="12.75">
      <c r="A64">
        <v>3</v>
      </c>
      <c r="B64" t="s">
        <v>171</v>
      </c>
    </row>
    <row r="66" ht="12.75">
      <c r="A66" s="13" t="s">
        <v>172</v>
      </c>
    </row>
    <row r="68" ht="12.75">
      <c r="A68" t="s">
        <v>180</v>
      </c>
    </row>
    <row r="69" ht="12.75">
      <c r="B69" t="s">
        <v>181</v>
      </c>
    </row>
    <row r="70" ht="12.75">
      <c r="B70" t="s">
        <v>182</v>
      </c>
    </row>
    <row r="71" ht="12.75">
      <c r="B71" t="s">
        <v>183</v>
      </c>
    </row>
    <row r="72" ht="12.75">
      <c r="B72" t="s">
        <v>184</v>
      </c>
    </row>
    <row r="73" spans="1:2" ht="12.75">
      <c r="A73" s="21" t="s">
        <v>185</v>
      </c>
      <c r="B73" t="s">
        <v>173</v>
      </c>
    </row>
    <row r="74" spans="1:2" ht="12.75">
      <c r="A74" s="21" t="s">
        <v>185</v>
      </c>
      <c r="B74" t="s">
        <v>190</v>
      </c>
    </row>
    <row r="75" spans="1:2" ht="12.75">
      <c r="A75" s="21" t="s">
        <v>185</v>
      </c>
      <c r="B75" t="s">
        <v>189</v>
      </c>
    </row>
    <row r="77" ht="12.75">
      <c r="A77" t="s">
        <v>186</v>
      </c>
    </row>
    <row r="78" ht="12.75">
      <c r="B78" t="s">
        <v>179</v>
      </c>
    </row>
    <row r="79" ht="12.75">
      <c r="B79" t="s">
        <v>187</v>
      </c>
    </row>
    <row r="80" ht="12.75">
      <c r="B80" t="s">
        <v>188</v>
      </c>
    </row>
    <row r="82" ht="12.75">
      <c r="A82" t="s">
        <v>232</v>
      </c>
    </row>
    <row r="84" ht="12.75">
      <c r="D84" t="s">
        <v>238</v>
      </c>
    </row>
    <row r="85" ht="12.75">
      <c r="D85" t="s">
        <v>237</v>
      </c>
    </row>
    <row r="86" ht="12.75">
      <c r="D86" t="s">
        <v>239</v>
      </c>
    </row>
    <row r="87" ht="12.75">
      <c r="D87" t="s">
        <v>240</v>
      </c>
    </row>
    <row r="89" ht="12.75">
      <c r="A89" t="s">
        <v>250</v>
      </c>
    </row>
    <row r="91" spans="4:11" ht="12.75">
      <c r="D91" s="27">
        <v>10</v>
      </c>
      <c r="E91" s="26">
        <v>-3</v>
      </c>
      <c r="F91" s="26">
        <v>0</v>
      </c>
      <c r="G91" s="28">
        <v>1</v>
      </c>
      <c r="I91" s="31" t="s">
        <v>233</v>
      </c>
      <c r="K91" s="31">
        <v>5</v>
      </c>
    </row>
    <row r="92" spans="4:11" ht="12.75">
      <c r="D92" s="27">
        <v>-3</v>
      </c>
      <c r="E92" s="26">
        <v>11</v>
      </c>
      <c r="F92" s="26">
        <v>5</v>
      </c>
      <c r="G92" s="28">
        <v>1</v>
      </c>
      <c r="I92" s="31" t="s">
        <v>234</v>
      </c>
      <c r="K92" s="31">
        <v>6</v>
      </c>
    </row>
    <row r="93" spans="4:11" ht="19.5" customHeight="1">
      <c r="D93" s="27">
        <v>0</v>
      </c>
      <c r="E93" s="26">
        <v>5</v>
      </c>
      <c r="F93" s="26">
        <v>5</v>
      </c>
      <c r="G93" s="28">
        <v>2</v>
      </c>
      <c r="H93" s="29" t="s">
        <v>241</v>
      </c>
      <c r="I93" s="31" t="s">
        <v>235</v>
      </c>
      <c r="J93" s="30" t="s">
        <v>242</v>
      </c>
      <c r="K93" s="31">
        <v>9</v>
      </c>
    </row>
    <row r="94" spans="4:11" ht="12.75">
      <c r="D94" s="27">
        <v>1</v>
      </c>
      <c r="E94" s="26">
        <v>1</v>
      </c>
      <c r="F94" s="26">
        <v>2</v>
      </c>
      <c r="G94" s="28">
        <v>1</v>
      </c>
      <c r="I94" s="31" t="s">
        <v>236</v>
      </c>
      <c r="K94" s="31">
        <v>1</v>
      </c>
    </row>
    <row r="96" ht="12.75">
      <c r="A96" t="s">
        <v>243</v>
      </c>
    </row>
    <row r="97" ht="12.75">
      <c r="J97" s="14">
        <v>-1</v>
      </c>
    </row>
    <row r="98" spans="4:11" ht="12.75">
      <c r="D98" s="31" t="s">
        <v>233</v>
      </c>
      <c r="F98" s="27">
        <v>10</v>
      </c>
      <c r="G98" s="26">
        <v>-3</v>
      </c>
      <c r="H98" s="26">
        <v>0</v>
      </c>
      <c r="I98" s="28">
        <v>1</v>
      </c>
      <c r="K98" s="31">
        <v>5</v>
      </c>
    </row>
    <row r="99" spans="4:11" ht="12.75">
      <c r="D99" s="31" t="s">
        <v>234</v>
      </c>
      <c r="F99" s="27">
        <v>-3</v>
      </c>
      <c r="G99" s="26">
        <v>11</v>
      </c>
      <c r="H99" s="26">
        <v>5</v>
      </c>
      <c r="I99" s="28">
        <v>1</v>
      </c>
      <c r="K99" s="31">
        <v>6</v>
      </c>
    </row>
    <row r="100" spans="4:11" ht="23.25">
      <c r="D100" s="31" t="s">
        <v>235</v>
      </c>
      <c r="E100" s="30" t="s">
        <v>242</v>
      </c>
      <c r="F100" s="27">
        <v>0</v>
      </c>
      <c r="G100" s="26">
        <v>5</v>
      </c>
      <c r="H100" s="26">
        <v>5</v>
      </c>
      <c r="I100" s="28">
        <v>2</v>
      </c>
      <c r="J100" s="29" t="s">
        <v>241</v>
      </c>
      <c r="K100" s="31">
        <v>9</v>
      </c>
    </row>
    <row r="101" spans="4:11" ht="12.75">
      <c r="D101" s="31" t="s">
        <v>236</v>
      </c>
      <c r="F101" s="27">
        <v>1</v>
      </c>
      <c r="G101" s="26">
        <v>1</v>
      </c>
      <c r="H101" s="26">
        <v>2</v>
      </c>
      <c r="I101" s="28">
        <v>1</v>
      </c>
      <c r="K101" s="31">
        <v>1</v>
      </c>
    </row>
    <row r="103" ht="12.75">
      <c r="A103" t="s">
        <v>244</v>
      </c>
    </row>
    <row r="105" spans="4:6" ht="12.75">
      <c r="D105" s="31" t="s">
        <v>233</v>
      </c>
      <c r="F105">
        <f aca="true" t="array" ref="F105:F108">MMULT(MINVERSE(F98:I101),K98:K101)</f>
        <v>49.99999999999875</v>
      </c>
    </row>
    <row r="106" spans="4:6" ht="12.75">
      <c r="D106" s="31" t="s">
        <v>234</v>
      </c>
      <c r="F106">
        <v>-115.99999999999719</v>
      </c>
    </row>
    <row r="107" spans="4:6" ht="23.25">
      <c r="D107" s="31" t="s">
        <v>235</v>
      </c>
      <c r="E107" s="30" t="s">
        <v>242</v>
      </c>
      <c r="F107">
        <v>454.99999999998886</v>
      </c>
    </row>
    <row r="108" spans="4:6" ht="12.75">
      <c r="D108" s="31" t="s">
        <v>236</v>
      </c>
      <c r="F108">
        <v>-842.9999999999791</v>
      </c>
    </row>
    <row r="109" ht="12.75">
      <c r="D109" s="11"/>
    </row>
    <row r="110" ht="12.75">
      <c r="D110" s="11"/>
    </row>
    <row r="111" ht="12.75">
      <c r="D111" s="11"/>
    </row>
    <row r="117" ht="12.75">
      <c r="A117" s="13" t="s">
        <v>9</v>
      </c>
    </row>
    <row r="119" ht="12.75">
      <c r="A119" t="s">
        <v>65</v>
      </c>
    </row>
    <row r="120" ht="12.75">
      <c r="A120" t="s">
        <v>66</v>
      </c>
    </row>
    <row r="121" ht="12.75">
      <c r="A121" t="s">
        <v>67</v>
      </c>
    </row>
    <row r="123" ht="12.75">
      <c r="A123" t="s">
        <v>10</v>
      </c>
    </row>
    <row r="125" ht="12.75">
      <c r="A125" s="13" t="s">
        <v>11</v>
      </c>
    </row>
    <row r="126" ht="12.75">
      <c r="A126" s="13" t="s">
        <v>114</v>
      </c>
    </row>
    <row r="127" ht="12.75">
      <c r="A127" t="s">
        <v>68</v>
      </c>
    </row>
    <row r="128" ht="12.75">
      <c r="A128" s="13" t="s">
        <v>115</v>
      </c>
    </row>
    <row r="129" ht="12.75">
      <c r="A129" t="s">
        <v>108</v>
      </c>
    </row>
    <row r="130" ht="12.75">
      <c r="A130" s="13" t="s">
        <v>123</v>
      </c>
    </row>
    <row r="131" ht="12.75">
      <c r="A131" t="s">
        <v>73</v>
      </c>
    </row>
    <row r="132" ht="12.75">
      <c r="A132" t="s">
        <v>74</v>
      </c>
    </row>
    <row r="133" ht="12.75">
      <c r="A133" t="s">
        <v>75</v>
      </c>
    </row>
    <row r="134" ht="12.75">
      <c r="A134" t="s">
        <v>76</v>
      </c>
    </row>
    <row r="135" ht="12.75">
      <c r="A135" s="13" t="s">
        <v>122</v>
      </c>
    </row>
    <row r="136" ht="12.75">
      <c r="A136" t="s">
        <v>77</v>
      </c>
    </row>
    <row r="137" ht="12.75">
      <c r="A137" t="s">
        <v>78</v>
      </c>
    </row>
    <row r="138" ht="12.75">
      <c r="A138" t="s">
        <v>79</v>
      </c>
    </row>
    <row r="139" ht="12.75">
      <c r="A139" t="s">
        <v>80</v>
      </c>
    </row>
    <row r="140" ht="12.75">
      <c r="A140" t="s">
        <v>117</v>
      </c>
    </row>
    <row r="141" ht="12.75">
      <c r="A141" t="s">
        <v>69</v>
      </c>
    </row>
    <row r="142" ht="12.75">
      <c r="A142" t="s">
        <v>116</v>
      </c>
    </row>
    <row r="143" ht="12.75">
      <c r="A143" t="s">
        <v>70</v>
      </c>
    </row>
    <row r="144" ht="12.75">
      <c r="A144" t="s">
        <v>71</v>
      </c>
    </row>
    <row r="145" ht="12.75">
      <c r="A145" t="s">
        <v>72</v>
      </c>
    </row>
    <row r="146" ht="12.75">
      <c r="A146" t="s">
        <v>12</v>
      </c>
    </row>
    <row r="147" ht="12.75">
      <c r="A147" t="s">
        <v>13</v>
      </c>
    </row>
    <row r="148" ht="12.75">
      <c r="A148" t="s">
        <v>81</v>
      </c>
    </row>
    <row r="149" ht="12.75">
      <c r="A149" t="s">
        <v>82</v>
      </c>
    </row>
    <row r="150" ht="12.75">
      <c r="A150" t="s">
        <v>83</v>
      </c>
    </row>
    <row r="151" ht="12.75">
      <c r="A151" t="s">
        <v>84</v>
      </c>
    </row>
    <row r="153" ht="12.75">
      <c r="A153" s="13" t="s">
        <v>111</v>
      </c>
    </row>
    <row r="154" ht="13.5" thickBot="1"/>
    <row r="155" spans="2:5" ht="13.5" thickBot="1">
      <c r="B155" s="2"/>
      <c r="C155" s="3" t="s">
        <v>29</v>
      </c>
      <c r="D155" s="4" t="s">
        <v>30</v>
      </c>
      <c r="E155" s="4" t="s">
        <v>85</v>
      </c>
    </row>
    <row r="156" spans="2:8" ht="12.75">
      <c r="B156" s="5">
        <v>1</v>
      </c>
      <c r="C156" s="2" t="s">
        <v>31</v>
      </c>
      <c r="D156" s="4" t="s">
        <v>32</v>
      </c>
      <c r="E156" s="4" t="s">
        <v>90</v>
      </c>
      <c r="G156" s="7">
        <f>VLOOKUP(60000,Przykład_2,2)</f>
        <v>0.2199</v>
      </c>
      <c r="H156" t="s">
        <v>112</v>
      </c>
    </row>
    <row r="157" spans="2:8" ht="12.75">
      <c r="B157" s="5">
        <v>2</v>
      </c>
      <c r="C157" s="9">
        <v>53000</v>
      </c>
      <c r="D157" s="7">
        <v>0.215</v>
      </c>
      <c r="E157" s="7" t="s">
        <v>91</v>
      </c>
      <c r="G157" s="7">
        <f>VLOOKUP(60000,Przykład_2,2,0)</f>
        <v>0.2199</v>
      </c>
      <c r="H157" t="s">
        <v>121</v>
      </c>
    </row>
    <row r="158" spans="2:8" ht="12.75">
      <c r="B158" s="5">
        <v>3</v>
      </c>
      <c r="C158" s="9">
        <v>55600</v>
      </c>
      <c r="D158" s="7">
        <v>0.2167</v>
      </c>
      <c r="E158" s="7" t="s">
        <v>92</v>
      </c>
      <c r="G158" s="7" t="str">
        <f>VLOOKUP(60000,Przykład_2,3,1)</f>
        <v>L</v>
      </c>
      <c r="H158" t="s">
        <v>118</v>
      </c>
    </row>
    <row r="159" spans="2:8" ht="12.75">
      <c r="B159" s="5">
        <v>4</v>
      </c>
      <c r="C159" s="9">
        <v>58500</v>
      </c>
      <c r="D159" s="7">
        <v>0.2184</v>
      </c>
      <c r="E159" s="7" t="s">
        <v>93</v>
      </c>
      <c r="G159" s="7">
        <f>VLOOKUP(65000,Przykład_2,2,1)</f>
        <v>0.2214</v>
      </c>
      <c r="H159" t="s">
        <v>119</v>
      </c>
    </row>
    <row r="160" spans="2:8" ht="12.75">
      <c r="B160" s="5">
        <v>5</v>
      </c>
      <c r="C160" s="9">
        <v>60000</v>
      </c>
      <c r="D160" s="7">
        <v>0.2199</v>
      </c>
      <c r="E160" s="7" t="s">
        <v>94</v>
      </c>
      <c r="G160" s="7" t="e">
        <f>VLOOKUP(65000,Przykład_2,2,0)</f>
        <v>#N/A</v>
      </c>
      <c r="H160" t="s">
        <v>120</v>
      </c>
    </row>
    <row r="161" spans="2:8" ht="12.75">
      <c r="B161" s="5">
        <v>6</v>
      </c>
      <c r="C161" s="9">
        <v>64000</v>
      </c>
      <c r="D161" s="7">
        <v>0.2214</v>
      </c>
      <c r="E161" s="7" t="s">
        <v>95</v>
      </c>
      <c r="G161" s="7" t="e">
        <f>VLOOKUP(600,Przykład_2,2)</f>
        <v>#N/A</v>
      </c>
      <c r="H161" t="s">
        <v>113</v>
      </c>
    </row>
    <row r="162" spans="2:8" ht="12.75">
      <c r="B162" s="5">
        <v>7</v>
      </c>
      <c r="C162" s="9">
        <v>65500</v>
      </c>
      <c r="D162" s="7">
        <v>0.2228</v>
      </c>
      <c r="E162" s="7" t="s">
        <v>96</v>
      </c>
      <c r="G162" s="7" t="e">
        <f>VLOOKUP(60000,Przykład_2,0)</f>
        <v>#VALUE!</v>
      </c>
      <c r="H162" t="s">
        <v>124</v>
      </c>
    </row>
    <row r="163" spans="2:8" ht="13.5" thickBot="1">
      <c r="B163" s="6">
        <v>8</v>
      </c>
      <c r="C163" s="10">
        <v>68300</v>
      </c>
      <c r="D163" s="8">
        <v>0.2241</v>
      </c>
      <c r="E163" s="8" t="s">
        <v>97</v>
      </c>
      <c r="G163" s="7" t="e">
        <f>VLOOKUP(60000,Przykład_2,5)</f>
        <v>#REF!</v>
      </c>
      <c r="H163" t="s">
        <v>125</v>
      </c>
    </row>
    <row r="166" ht="12.75">
      <c r="A166" s="13" t="s">
        <v>87</v>
      </c>
    </row>
    <row r="169" ht="12.75">
      <c r="A169" t="s">
        <v>6</v>
      </c>
    </row>
    <row r="170" ht="12.75">
      <c r="A170" t="s">
        <v>39</v>
      </c>
    </row>
    <row r="171" ht="12.75">
      <c r="A171" t="s">
        <v>40</v>
      </c>
    </row>
    <row r="172" ht="12.75">
      <c r="A172" t="s">
        <v>41</v>
      </c>
    </row>
    <row r="173" ht="12.75">
      <c r="A173" t="s">
        <v>42</v>
      </c>
    </row>
    <row r="175" ht="12.75">
      <c r="A175" s="13" t="s">
        <v>109</v>
      </c>
    </row>
    <row r="176" ht="12.75">
      <c r="A176" t="s">
        <v>45</v>
      </c>
    </row>
    <row r="177" ht="12.75">
      <c r="A177" t="s">
        <v>46</v>
      </c>
    </row>
    <row r="179" ht="12.75">
      <c r="B179" t="s">
        <v>47</v>
      </c>
    </row>
    <row r="180" ht="12.75">
      <c r="A180" t="s">
        <v>48</v>
      </c>
    </row>
    <row r="181" ht="12.75">
      <c r="B181" t="s">
        <v>49</v>
      </c>
    </row>
    <row r="182" ht="12.75">
      <c r="A182" t="s">
        <v>50</v>
      </c>
    </row>
    <row r="186" ht="12.75">
      <c r="A186" t="s">
        <v>51</v>
      </c>
    </row>
    <row r="187" ht="12.75">
      <c r="A187" t="s">
        <v>52</v>
      </c>
    </row>
    <row r="188" ht="12.75">
      <c r="A188" t="s">
        <v>53</v>
      </c>
    </row>
    <row r="189" ht="12.75">
      <c r="A189" t="s">
        <v>54</v>
      </c>
    </row>
    <row r="190" ht="12.75">
      <c r="A190" t="s">
        <v>55</v>
      </c>
    </row>
    <row r="192" ht="12.75">
      <c r="B192" t="s">
        <v>56</v>
      </c>
    </row>
    <row r="193" ht="12.75">
      <c r="A193" t="s">
        <v>57</v>
      </c>
    </row>
    <row r="194" ht="12.75">
      <c r="B194" t="s">
        <v>58</v>
      </c>
    </row>
    <row r="195" ht="12.75">
      <c r="A195" t="s">
        <v>59</v>
      </c>
    </row>
    <row r="196" ht="12.75">
      <c r="B196" t="s">
        <v>60</v>
      </c>
    </row>
    <row r="197" ht="12.75">
      <c r="A197" t="s">
        <v>61</v>
      </c>
    </row>
    <row r="200" ht="12.75">
      <c r="A200" t="s">
        <v>62</v>
      </c>
    </row>
    <row r="201" ht="12.75">
      <c r="A201" t="s">
        <v>63</v>
      </c>
    </row>
    <row r="202" ht="12.75">
      <c r="A202" t="s">
        <v>64</v>
      </c>
    </row>
    <row r="206" ht="12.75">
      <c r="A206" s="13" t="s">
        <v>5</v>
      </c>
    </row>
    <row r="207" ht="13.5" thickBot="1"/>
    <row r="208" spans="2:8" ht="13.5" thickBot="1">
      <c r="B208" s="2"/>
      <c r="C208" s="3" t="s">
        <v>29</v>
      </c>
      <c r="D208" s="4" t="s">
        <v>30</v>
      </c>
      <c r="E208" s="4" t="s">
        <v>85</v>
      </c>
      <c r="H208" t="s">
        <v>98</v>
      </c>
    </row>
    <row r="209" spans="2:5" ht="12.75">
      <c r="B209" s="5">
        <v>1</v>
      </c>
      <c r="C209" s="2" t="s">
        <v>31</v>
      </c>
      <c r="D209" s="4" t="s">
        <v>32</v>
      </c>
      <c r="E209" s="4" t="s">
        <v>90</v>
      </c>
    </row>
    <row r="210" spans="2:5" ht="12.75">
      <c r="B210" s="5">
        <v>2</v>
      </c>
      <c r="C210" s="9">
        <v>53000</v>
      </c>
      <c r="D210" s="7">
        <v>0.215</v>
      </c>
      <c r="E210" s="7" t="s">
        <v>91</v>
      </c>
    </row>
    <row r="211" spans="2:8" ht="12.75">
      <c r="B211" s="5">
        <v>3</v>
      </c>
      <c r="C211" s="9">
        <v>55600</v>
      </c>
      <c r="D211" s="7">
        <v>0.2167</v>
      </c>
      <c r="E211" s="7" t="s">
        <v>92</v>
      </c>
      <c r="G211" s="7">
        <f>LOOKUP(64000,C210:C216,D210:D216)</f>
        <v>0.2214</v>
      </c>
      <c r="H211" t="s">
        <v>100</v>
      </c>
    </row>
    <row r="212" spans="2:8" ht="12.75">
      <c r="B212" s="5">
        <v>4</v>
      </c>
      <c r="C212" s="9">
        <v>58500</v>
      </c>
      <c r="D212" s="7">
        <v>0.2184</v>
      </c>
      <c r="E212" s="7" t="s">
        <v>93</v>
      </c>
      <c r="G212" s="7" t="str">
        <f>LOOKUP(64000,B220:B226,E210:E216)</f>
        <v>LL</v>
      </c>
      <c r="H212" t="s">
        <v>101</v>
      </c>
    </row>
    <row r="213" spans="2:5" ht="12.75">
      <c r="B213" s="5">
        <v>5</v>
      </c>
      <c r="C213" s="9">
        <v>60000</v>
      </c>
      <c r="D213" s="7">
        <v>0.2199</v>
      </c>
      <c r="E213" s="7" t="s">
        <v>94</v>
      </c>
    </row>
    <row r="214" spans="2:5" ht="12.75">
      <c r="B214" s="5">
        <v>6</v>
      </c>
      <c r="C214" s="9">
        <v>64000</v>
      </c>
      <c r="D214" s="7">
        <v>0.2214</v>
      </c>
      <c r="E214" s="7" t="s">
        <v>95</v>
      </c>
    </row>
    <row r="215" spans="2:8" ht="12.75">
      <c r="B215" s="5">
        <v>7</v>
      </c>
      <c r="C215" s="9">
        <v>65500</v>
      </c>
      <c r="D215" s="7">
        <v>0.2228</v>
      </c>
      <c r="E215" s="7" t="s">
        <v>96</v>
      </c>
      <c r="H215" t="s">
        <v>99</v>
      </c>
    </row>
    <row r="216" spans="2:5" ht="13.5" thickBot="1">
      <c r="B216" s="6">
        <v>8</v>
      </c>
      <c r="C216" s="10">
        <v>68300</v>
      </c>
      <c r="D216" s="8">
        <v>0.2241</v>
      </c>
      <c r="E216" s="8" t="s">
        <v>97</v>
      </c>
    </row>
    <row r="217" ht="13.5" thickBot="1"/>
    <row r="218" spans="7:8" ht="13.5" thickBot="1">
      <c r="G218" s="15" t="e">
        <f>LOOKUP(60000,B201:E208)</f>
        <v>#N/A</v>
      </c>
      <c r="H218" t="s">
        <v>102</v>
      </c>
    </row>
    <row r="219" spans="2:8" ht="13.5" thickBot="1">
      <c r="B219" s="2" t="s">
        <v>31</v>
      </c>
      <c r="G219" s="7" t="e">
        <f>LOOKUP(60000,B201:D208)</f>
        <v>#N/A</v>
      </c>
      <c r="H219" t="s">
        <v>103</v>
      </c>
    </row>
    <row r="220" spans="2:8" ht="13.5" thickBot="1">
      <c r="B220" s="9">
        <v>53000</v>
      </c>
      <c r="G220" s="15" t="e">
        <f>LOOKUP(60000,B201:C208)</f>
        <v>#N/A</v>
      </c>
      <c r="H220" t="s">
        <v>104</v>
      </c>
    </row>
    <row r="221" spans="2:8" ht="13.5" thickBot="1">
      <c r="B221" s="9">
        <v>55600</v>
      </c>
      <c r="G221" s="15" t="str">
        <f>LOOKUP(60001,C209:E216)</f>
        <v>L</v>
      </c>
      <c r="H221" s="14" t="s">
        <v>110</v>
      </c>
    </row>
    <row r="222" spans="2:8" ht="12.75">
      <c r="B222" s="9">
        <v>58500</v>
      </c>
      <c r="G222" s="7">
        <f>LOOKUP(60000,C209:D216)</f>
        <v>0.2199</v>
      </c>
      <c r="H222" t="s">
        <v>105</v>
      </c>
    </row>
    <row r="223" ht="12.75">
      <c r="B223" s="9">
        <v>60000</v>
      </c>
    </row>
    <row r="224" spans="2:5" ht="12.75">
      <c r="B224" s="9">
        <v>64000</v>
      </c>
      <c r="E224" t="s">
        <v>107</v>
      </c>
    </row>
    <row r="225" spans="2:5" ht="12.75">
      <c r="B225" s="9">
        <v>65500</v>
      </c>
      <c r="E225" t="s">
        <v>106</v>
      </c>
    </row>
    <row r="226" ht="13.5" thickBot="1">
      <c r="B226" s="10">
        <v>68300</v>
      </c>
    </row>
    <row r="229" ht="12.75">
      <c r="A229" t="s">
        <v>7</v>
      </c>
    </row>
    <row r="230" ht="12.75">
      <c r="A230" t="s">
        <v>8</v>
      </c>
    </row>
    <row r="233" ht="12.75">
      <c r="A233" s="13" t="s">
        <v>89</v>
      </c>
    </row>
    <row r="234" ht="12.75">
      <c r="A234" t="s">
        <v>88</v>
      </c>
    </row>
    <row r="235" ht="12.75">
      <c r="A235" t="s">
        <v>43</v>
      </c>
    </row>
    <row r="236" ht="12.75">
      <c r="A236" t="s">
        <v>44</v>
      </c>
    </row>
    <row r="239" spans="1:2" ht="12.75">
      <c r="A239" s="13" t="s">
        <v>0</v>
      </c>
      <c r="B239" s="13"/>
    </row>
    <row r="242" ht="12.75">
      <c r="A242" t="s">
        <v>14</v>
      </c>
    </row>
    <row r="243" ht="12.75">
      <c r="A243" t="s">
        <v>15</v>
      </c>
    </row>
    <row r="244" ht="12.75">
      <c r="A244" t="s">
        <v>16</v>
      </c>
    </row>
    <row r="246" ht="12.75">
      <c r="A246" t="s">
        <v>1</v>
      </c>
    </row>
    <row r="248" ht="12.75">
      <c r="A248" t="s">
        <v>2</v>
      </c>
    </row>
    <row r="249" ht="12.75">
      <c r="A249" s="13" t="s">
        <v>126</v>
      </c>
    </row>
    <row r="250" ht="12.75">
      <c r="A250" s="13" t="s">
        <v>128</v>
      </c>
    </row>
    <row r="251" ht="12.75">
      <c r="A251" t="s">
        <v>17</v>
      </c>
    </row>
    <row r="252" ht="12.75">
      <c r="A252" s="13" t="s">
        <v>127</v>
      </c>
    </row>
    <row r="253" ht="12.75">
      <c r="A253" t="s">
        <v>18</v>
      </c>
    </row>
    <row r="254" ht="12.75">
      <c r="B254" t="s">
        <v>19</v>
      </c>
    </row>
    <row r="255" ht="12.75">
      <c r="A255" t="s">
        <v>20</v>
      </c>
    </row>
    <row r="256" ht="12.75">
      <c r="A256" t="s">
        <v>21</v>
      </c>
    </row>
    <row r="257" ht="12.75">
      <c r="B257" t="s">
        <v>22</v>
      </c>
    </row>
    <row r="258" ht="12.75">
      <c r="A258" t="s">
        <v>23</v>
      </c>
    </row>
    <row r="259" ht="12.75">
      <c r="B259" t="s">
        <v>24</v>
      </c>
    </row>
    <row r="260" ht="12.75">
      <c r="A260" t="s">
        <v>25</v>
      </c>
    </row>
    <row r="261" ht="12.75">
      <c r="A261" t="s">
        <v>26</v>
      </c>
    </row>
    <row r="262" ht="12.75">
      <c r="B262" t="s">
        <v>3</v>
      </c>
    </row>
    <row r="264" ht="12.75">
      <c r="B264" t="s">
        <v>4</v>
      </c>
    </row>
    <row r="265" ht="12.75">
      <c r="A265" t="s">
        <v>23</v>
      </c>
    </row>
    <row r="266" ht="12.75">
      <c r="B266" t="s">
        <v>27</v>
      </c>
    </row>
    <row r="267" ht="13.5" thickBot="1">
      <c r="A267" t="s">
        <v>28</v>
      </c>
    </row>
    <row r="268" ht="13.5" thickBot="1">
      <c r="M268" s="15"/>
    </row>
    <row r="271" ht="12.75">
      <c r="A271" s="1" t="s">
        <v>129</v>
      </c>
    </row>
    <row r="273" ht="13.5" thickBot="1"/>
    <row r="274" spans="3:13" ht="13.5" thickBot="1">
      <c r="C274" s="2"/>
      <c r="D274" s="3" t="s">
        <v>29</v>
      </c>
      <c r="E274" s="4" t="s">
        <v>30</v>
      </c>
      <c r="F274" s="4" t="s">
        <v>85</v>
      </c>
      <c r="M274" s="15"/>
    </row>
    <row r="275" spans="3:11" ht="13.5" thickBot="1">
      <c r="C275" s="5">
        <v>1</v>
      </c>
      <c r="D275" s="2" t="s">
        <v>31</v>
      </c>
      <c r="E275" s="4" t="s">
        <v>32</v>
      </c>
      <c r="F275" s="4" t="s">
        <v>90</v>
      </c>
      <c r="J275" s="12"/>
      <c r="K275" s="12"/>
    </row>
    <row r="276" spans="3:11" ht="13.5" thickBot="1">
      <c r="C276" s="5">
        <v>2</v>
      </c>
      <c r="D276" s="9">
        <v>53000</v>
      </c>
      <c r="E276" s="7">
        <v>0.215</v>
      </c>
      <c r="F276" s="7" t="s">
        <v>91</v>
      </c>
      <c r="H276" s="15">
        <f>MATCH(56000,Zakupy,1)</f>
        <v>2</v>
      </c>
      <c r="I276" s="12" t="s">
        <v>33</v>
      </c>
      <c r="J276" s="12"/>
      <c r="K276" s="12"/>
    </row>
    <row r="277" spans="3:11" ht="13.5" thickBot="1">
      <c r="C277" s="5">
        <v>3</v>
      </c>
      <c r="D277" s="9">
        <v>55600</v>
      </c>
      <c r="E277" s="7">
        <v>0.2167</v>
      </c>
      <c r="F277" s="7" t="s">
        <v>92</v>
      </c>
      <c r="H277" s="15" t="e">
        <f>MATCH(56000,Zakupy,0)</f>
        <v>#N/A</v>
      </c>
      <c r="I277" s="12" t="s">
        <v>34</v>
      </c>
      <c r="J277" s="12"/>
      <c r="K277" s="12"/>
    </row>
    <row r="278" spans="3:11" ht="13.5" thickBot="1">
      <c r="C278" s="5">
        <v>4</v>
      </c>
      <c r="D278" s="9">
        <v>58500</v>
      </c>
      <c r="E278" s="7">
        <v>0.2184</v>
      </c>
      <c r="F278" s="7" t="s">
        <v>93</v>
      </c>
      <c r="H278" s="15" t="e">
        <f>MATCH(56000,Zakupy,-1)</f>
        <v>#N/A</v>
      </c>
      <c r="I278" s="12" t="s">
        <v>35</v>
      </c>
      <c r="J278" s="12"/>
      <c r="K278" s="12"/>
    </row>
    <row r="279" spans="3:11" ht="13.5" thickBot="1">
      <c r="C279" s="5">
        <v>5</v>
      </c>
      <c r="D279" s="9">
        <v>60000</v>
      </c>
      <c r="E279" s="7">
        <v>0.2199</v>
      </c>
      <c r="F279" s="7" t="s">
        <v>94</v>
      </c>
      <c r="H279" s="11"/>
      <c r="I279" s="12"/>
      <c r="J279" s="12"/>
      <c r="K279" s="12"/>
    </row>
    <row r="280" spans="3:11" ht="13.5" thickBot="1">
      <c r="C280" s="5">
        <v>6</v>
      </c>
      <c r="D280" s="9">
        <v>64000</v>
      </c>
      <c r="E280" s="7">
        <v>0.2214</v>
      </c>
      <c r="F280" s="7" t="s">
        <v>95</v>
      </c>
      <c r="H280" s="15">
        <f>MATCH(60000,Zakupy,1)</f>
        <v>4</v>
      </c>
      <c r="I280" s="12" t="s">
        <v>36</v>
      </c>
      <c r="J280" s="12"/>
      <c r="K280" s="12"/>
    </row>
    <row r="281" spans="3:11" ht="13.5" thickBot="1">
      <c r="C281" s="5">
        <v>7</v>
      </c>
      <c r="D281" s="9">
        <v>65500</v>
      </c>
      <c r="E281" s="7">
        <v>0.2228</v>
      </c>
      <c r="F281" s="7" t="s">
        <v>96</v>
      </c>
      <c r="H281" s="15">
        <f>MATCH(60000,Zakupy,0)</f>
        <v>4</v>
      </c>
      <c r="I281" s="12" t="s">
        <v>37</v>
      </c>
      <c r="J281" s="12"/>
      <c r="K281" s="12"/>
    </row>
    <row r="282" spans="3:9" ht="13.5" thickBot="1">
      <c r="C282" s="6">
        <v>8</v>
      </c>
      <c r="D282" s="10">
        <v>68300</v>
      </c>
      <c r="E282" s="8">
        <v>0.2241</v>
      </c>
      <c r="F282" s="8" t="s">
        <v>97</v>
      </c>
      <c r="H282" s="15" t="e">
        <f>MATCH(60000,Zakupy,-1)</f>
        <v>#N/A</v>
      </c>
      <c r="I282" s="12" t="s">
        <v>38</v>
      </c>
    </row>
    <row r="287" ht="12.75">
      <c r="A287" s="13" t="s">
        <v>131</v>
      </c>
    </row>
    <row r="289" ht="12.75">
      <c r="A289" t="s">
        <v>132</v>
      </c>
    </row>
    <row r="291" ht="12.75">
      <c r="A291" t="s">
        <v>1</v>
      </c>
    </row>
    <row r="292" ht="12.75">
      <c r="A292" t="s">
        <v>133</v>
      </c>
    </row>
    <row r="293" ht="12.75">
      <c r="A293" t="s">
        <v>134</v>
      </c>
    </row>
    <row r="295" ht="12.75">
      <c r="A295" t="s">
        <v>143</v>
      </c>
    </row>
    <row r="296" ht="12.75">
      <c r="B296" t="s">
        <v>144</v>
      </c>
    </row>
    <row r="297" ht="12.75">
      <c r="A297" t="s">
        <v>245</v>
      </c>
    </row>
    <row r="298" ht="12.75">
      <c r="B298" t="s">
        <v>246</v>
      </c>
    </row>
    <row r="299" ht="12.75">
      <c r="A299" t="s">
        <v>135</v>
      </c>
    </row>
    <row r="300" ht="12.75">
      <c r="A300" t="s">
        <v>136</v>
      </c>
    </row>
    <row r="302" ht="12.75">
      <c r="A302" t="s">
        <v>137</v>
      </c>
    </row>
    <row r="304" ht="12.75">
      <c r="A304" t="s">
        <v>138</v>
      </c>
    </row>
    <row r="306" ht="12.75">
      <c r="A306" t="s">
        <v>139</v>
      </c>
    </row>
    <row r="308" ht="12.75">
      <c r="A308" t="s">
        <v>145</v>
      </c>
    </row>
    <row r="309" ht="12.75">
      <c r="B309" t="s">
        <v>146</v>
      </c>
    </row>
    <row r="310" ht="12.75">
      <c r="B310" t="s">
        <v>147</v>
      </c>
    </row>
    <row r="311" ht="12.75">
      <c r="B311" t="s">
        <v>148</v>
      </c>
    </row>
    <row r="312" ht="12.75">
      <c r="A312" t="s">
        <v>5</v>
      </c>
    </row>
    <row r="314" ht="12.75">
      <c r="A314" t="s">
        <v>140</v>
      </c>
    </row>
    <row r="316" ht="12.75">
      <c r="A316" t="s">
        <v>141</v>
      </c>
    </row>
    <row r="318" ht="12.75">
      <c r="A318" t="s">
        <v>142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0"/>
  <sheetViews>
    <sheetView workbookViewId="0" topLeftCell="B4">
      <pane xSplit="3570" ySplit="1215" topLeftCell="C1" activePane="topLeft" state="split"/>
      <selection pane="topLeft" activeCell="I1" sqref="I1"/>
      <selection pane="topRight" activeCell="C1" sqref="C1"/>
      <selection pane="bottomLeft" activeCell="A5" sqref="A5"/>
      <selection pane="bottomRight" activeCell="C1" sqref="C1"/>
    </sheetView>
  </sheetViews>
  <sheetFormatPr defaultColWidth="9.00390625" defaultRowHeight="12.75" outlineLevelCol="2"/>
  <cols>
    <col min="1" max="1" width="10.00390625" style="16" customWidth="1"/>
    <col min="2" max="2" width="18.625" style="16" customWidth="1"/>
    <col min="3" max="5" width="11.75390625" style="16" customWidth="1" outlineLevel="2"/>
    <col min="6" max="6" width="11.75390625" style="16" customWidth="1" outlineLevel="1"/>
    <col min="7" max="9" width="11.75390625" style="16" customWidth="1" outlineLevel="2"/>
    <col min="10" max="10" width="11.75390625" style="16" customWidth="1" outlineLevel="1"/>
    <col min="11" max="13" width="11.75390625" style="16" customWidth="1" outlineLevel="2"/>
    <col min="14" max="14" width="11.75390625" style="16" customWidth="1" outlineLevel="1"/>
    <col min="15" max="17" width="11.75390625" style="16" customWidth="1" outlineLevel="2"/>
    <col min="18" max="18" width="12.875" style="16" customWidth="1" outlineLevel="1"/>
    <col min="19" max="20" width="11.75390625" style="16" customWidth="1"/>
    <col min="21" max="16384" width="9.125" style="16" customWidth="1"/>
  </cols>
  <sheetData>
    <row r="4" spans="2:19" ht="15.75">
      <c r="B4" s="16" t="s">
        <v>150</v>
      </c>
      <c r="C4" s="17">
        <v>35065</v>
      </c>
      <c r="D4" s="17">
        <v>35096</v>
      </c>
      <c r="E4" s="17">
        <v>35125</v>
      </c>
      <c r="F4" s="18" t="s">
        <v>151</v>
      </c>
      <c r="G4" s="17">
        <v>35156</v>
      </c>
      <c r="H4" s="17">
        <v>35186</v>
      </c>
      <c r="I4" s="17">
        <v>35217</v>
      </c>
      <c r="J4" s="18" t="s">
        <v>152</v>
      </c>
      <c r="K4" s="17">
        <v>35247</v>
      </c>
      <c r="L4" s="17">
        <v>35278</v>
      </c>
      <c r="M4" s="17">
        <v>35309</v>
      </c>
      <c r="N4" s="18" t="s">
        <v>153</v>
      </c>
      <c r="O4" s="17">
        <v>35339</v>
      </c>
      <c r="P4" s="17">
        <v>35370</v>
      </c>
      <c r="Q4" s="17">
        <v>35400</v>
      </c>
      <c r="R4" s="18" t="s">
        <v>154</v>
      </c>
      <c r="S4" s="16" t="s">
        <v>155</v>
      </c>
    </row>
    <row r="5" spans="1:19" ht="32.25" customHeight="1">
      <c r="A5" s="19" t="s">
        <v>156</v>
      </c>
      <c r="B5" s="16" t="s">
        <v>157</v>
      </c>
      <c r="C5" s="16">
        <v>12300</v>
      </c>
      <c r="D5" s="16">
        <v>348000</v>
      </c>
      <c r="E5" s="16">
        <v>450000</v>
      </c>
      <c r="F5" s="18">
        <f>SUM(C5:E5)</f>
        <v>810300</v>
      </c>
      <c r="G5" s="16">
        <v>234000</v>
      </c>
      <c r="H5" s="16">
        <v>456000</v>
      </c>
      <c r="I5" s="16">
        <v>348000</v>
      </c>
      <c r="J5" s="18">
        <v>289000</v>
      </c>
      <c r="K5" s="16">
        <v>890000</v>
      </c>
      <c r="L5" s="16">
        <v>444000</v>
      </c>
      <c r="M5" s="16">
        <v>122200</v>
      </c>
      <c r="N5" s="18">
        <f>SUM(K5:M5)</f>
        <v>1456200</v>
      </c>
      <c r="O5" s="16">
        <v>567000</v>
      </c>
      <c r="P5" s="16">
        <v>678000</v>
      </c>
      <c r="Q5" s="16">
        <v>456000</v>
      </c>
      <c r="R5" s="18">
        <f>SUM(O5:Q5)</f>
        <v>1701000</v>
      </c>
      <c r="S5" s="16">
        <f>F5+J5+N5+R5</f>
        <v>4256500</v>
      </c>
    </row>
    <row r="6" spans="2:19" ht="15.75">
      <c r="B6" s="16" t="s">
        <v>158</v>
      </c>
      <c r="C6" s="16">
        <v>230000</v>
      </c>
      <c r="D6" s="16">
        <v>345000</v>
      </c>
      <c r="E6" s="16">
        <v>247900</v>
      </c>
      <c r="F6" s="18">
        <f>SUM(C6:E6)</f>
        <v>822900</v>
      </c>
      <c r="G6" s="16">
        <v>760000</v>
      </c>
      <c r="H6" s="16">
        <v>125000</v>
      </c>
      <c r="I6" s="16">
        <v>543000</v>
      </c>
      <c r="J6" s="18">
        <v>365000</v>
      </c>
      <c r="K6" s="16">
        <v>346000</v>
      </c>
      <c r="L6" s="16">
        <v>976000</v>
      </c>
      <c r="M6" s="16">
        <v>333500</v>
      </c>
      <c r="N6" s="18">
        <f>SUM(K6:M6)</f>
        <v>1655500</v>
      </c>
      <c r="O6" s="16">
        <v>543000</v>
      </c>
      <c r="P6" s="16">
        <v>345000</v>
      </c>
      <c r="Q6" s="16">
        <v>333000</v>
      </c>
      <c r="R6" s="18">
        <f>SUM(O6:Q6)</f>
        <v>1221000</v>
      </c>
      <c r="S6" s="16">
        <f>F6+J6+N6+R6</f>
        <v>4064400</v>
      </c>
    </row>
    <row r="7" spans="2:19" ht="15.75">
      <c r="B7" s="16" t="s">
        <v>159</v>
      </c>
      <c r="C7" s="16">
        <v>234000</v>
      </c>
      <c r="D7" s="16">
        <v>234000</v>
      </c>
      <c r="E7" s="16">
        <v>870000</v>
      </c>
      <c r="F7" s="18">
        <f>SUM(C7:E7)</f>
        <v>1338000</v>
      </c>
      <c r="G7" s="16">
        <v>345000</v>
      </c>
      <c r="H7" s="16">
        <v>222900</v>
      </c>
      <c r="I7" s="16">
        <v>743000</v>
      </c>
      <c r="J7" s="18">
        <v>345000</v>
      </c>
      <c r="K7" s="16">
        <v>345700</v>
      </c>
      <c r="L7" s="16">
        <v>456000</v>
      </c>
      <c r="M7" s="16">
        <v>567000</v>
      </c>
      <c r="N7" s="18">
        <f>SUM(K7:M7)</f>
        <v>1368700</v>
      </c>
      <c r="O7" s="16">
        <v>222600</v>
      </c>
      <c r="P7" s="16">
        <v>654000</v>
      </c>
      <c r="Q7" s="16">
        <v>654000</v>
      </c>
      <c r="R7" s="18">
        <f>SUM(O7:Q7)</f>
        <v>1530600</v>
      </c>
      <c r="S7" s="16">
        <f>F7+J7+N7+R7</f>
        <v>4582300</v>
      </c>
    </row>
    <row r="8" spans="2:19" ht="15.75">
      <c r="B8" s="20" t="s">
        <v>160</v>
      </c>
      <c r="C8" s="18">
        <f aca="true" t="shared" si="0" ref="C8:R8">SUM(C5:C7)</f>
        <v>476300</v>
      </c>
      <c r="D8" s="18">
        <f t="shared" si="0"/>
        <v>927000</v>
      </c>
      <c r="E8" s="18">
        <f t="shared" si="0"/>
        <v>1567900</v>
      </c>
      <c r="F8" s="18">
        <f t="shared" si="0"/>
        <v>2971200</v>
      </c>
      <c r="G8" s="18">
        <f t="shared" si="0"/>
        <v>1339000</v>
      </c>
      <c r="H8" s="18">
        <f t="shared" si="0"/>
        <v>803900</v>
      </c>
      <c r="I8" s="18">
        <f t="shared" si="0"/>
        <v>1634000</v>
      </c>
      <c r="J8" s="18">
        <f t="shared" si="0"/>
        <v>999000</v>
      </c>
      <c r="K8" s="18">
        <f t="shared" si="0"/>
        <v>1581700</v>
      </c>
      <c r="L8" s="18">
        <f t="shared" si="0"/>
        <v>1876000</v>
      </c>
      <c r="M8" s="18">
        <f t="shared" si="0"/>
        <v>1022700</v>
      </c>
      <c r="N8" s="18">
        <f t="shared" si="0"/>
        <v>4480400</v>
      </c>
      <c r="O8" s="18">
        <f t="shared" si="0"/>
        <v>1332600</v>
      </c>
      <c r="P8" s="18">
        <f t="shared" si="0"/>
        <v>1677000</v>
      </c>
      <c r="Q8" s="18">
        <f t="shared" si="0"/>
        <v>1443000</v>
      </c>
      <c r="R8" s="18">
        <f t="shared" si="0"/>
        <v>4452600</v>
      </c>
      <c r="S8" s="16">
        <f>F8+J8+N8+R8</f>
        <v>12903200</v>
      </c>
    </row>
    <row r="10" spans="1:19" ht="33.75" customHeight="1">
      <c r="A10" s="19" t="s">
        <v>161</v>
      </c>
      <c r="B10" s="16" t="s">
        <v>157</v>
      </c>
      <c r="C10" s="16">
        <v>239000</v>
      </c>
      <c r="D10" s="16">
        <v>456000</v>
      </c>
      <c r="E10" s="16">
        <v>345600</v>
      </c>
      <c r="F10" s="18">
        <f>SUM(C10:E10)</f>
        <v>1040600</v>
      </c>
      <c r="G10" s="16">
        <v>234000</v>
      </c>
      <c r="H10" s="16">
        <v>567000</v>
      </c>
      <c r="I10" s="16">
        <v>345000</v>
      </c>
      <c r="J10" s="18">
        <f>SUM(G10:I10)</f>
        <v>1146000</v>
      </c>
      <c r="K10" s="16">
        <v>234000</v>
      </c>
      <c r="L10" s="16">
        <v>211100</v>
      </c>
      <c r="M10" s="16">
        <v>234000</v>
      </c>
      <c r="N10" s="18">
        <f>SUM(K10:M10)</f>
        <v>679100</v>
      </c>
      <c r="O10" s="16">
        <v>234000</v>
      </c>
      <c r="P10" s="16">
        <v>566600</v>
      </c>
      <c r="Q10" s="16">
        <v>234000</v>
      </c>
      <c r="R10" s="18">
        <f>SUM(O10:Q10)</f>
        <v>1034600</v>
      </c>
      <c r="S10" s="16">
        <f>F10+J10+N10+R10</f>
        <v>3900300</v>
      </c>
    </row>
    <row r="11" spans="2:19" ht="15.75">
      <c r="B11" s="16" t="s">
        <v>158</v>
      </c>
      <c r="C11" s="16">
        <v>667000</v>
      </c>
      <c r="D11" s="16">
        <v>567000</v>
      </c>
      <c r="E11" s="16">
        <v>567000</v>
      </c>
      <c r="F11" s="18">
        <f>SUM(C11:E11)</f>
        <v>1801000</v>
      </c>
      <c r="G11" s="16">
        <v>567000</v>
      </c>
      <c r="H11" s="16">
        <v>444400</v>
      </c>
      <c r="I11" s="16">
        <v>897000</v>
      </c>
      <c r="J11" s="18">
        <f>SUM(G11:I11)</f>
        <v>1908400</v>
      </c>
      <c r="K11" s="16">
        <v>456000</v>
      </c>
      <c r="L11" s="16">
        <v>345000</v>
      </c>
      <c r="M11" s="16">
        <v>876000</v>
      </c>
      <c r="N11" s="18">
        <f>SUM(K11:M11)</f>
        <v>1677000</v>
      </c>
      <c r="O11" s="16">
        <v>677000</v>
      </c>
      <c r="P11" s="16">
        <v>444500</v>
      </c>
      <c r="Q11" s="16">
        <v>345000</v>
      </c>
      <c r="R11" s="18">
        <f>SUM(O11:Q11)</f>
        <v>1466500</v>
      </c>
      <c r="S11" s="16">
        <f>F11+J11+N11+R11</f>
        <v>6852900</v>
      </c>
    </row>
    <row r="12" spans="2:19" ht="15.75">
      <c r="B12" s="16" t="s">
        <v>159</v>
      </c>
      <c r="C12" s="16">
        <v>234000</v>
      </c>
      <c r="D12" s="16">
        <v>564000</v>
      </c>
      <c r="E12" s="16">
        <v>543000</v>
      </c>
      <c r="F12" s="18">
        <f>SUM(C12:E12)</f>
        <v>1341000</v>
      </c>
      <c r="G12" s="16">
        <v>321000</v>
      </c>
      <c r="H12" s="16">
        <v>543000</v>
      </c>
      <c r="I12" s="16">
        <v>213400</v>
      </c>
      <c r="J12" s="18">
        <f>SUM(G12:I12)</f>
        <v>1077400</v>
      </c>
      <c r="K12" s="16">
        <v>345000</v>
      </c>
      <c r="L12" s="16">
        <v>444000</v>
      </c>
      <c r="M12" s="16">
        <v>555600</v>
      </c>
      <c r="N12" s="18">
        <f>SUM(K12:M12)</f>
        <v>1344600</v>
      </c>
      <c r="O12" s="16">
        <v>789000</v>
      </c>
      <c r="P12" s="16">
        <v>456000</v>
      </c>
      <c r="Q12" s="16">
        <v>234000</v>
      </c>
      <c r="R12" s="18">
        <f>SUM(O12:Q12)</f>
        <v>1479000</v>
      </c>
      <c r="S12" s="16">
        <f>F12+J12+N12+R12</f>
        <v>5242000</v>
      </c>
    </row>
    <row r="13" spans="2:19" ht="15.75">
      <c r="B13" s="20" t="s">
        <v>162</v>
      </c>
      <c r="C13" s="18">
        <f aca="true" t="shared" si="1" ref="C13:R13">SUM(C10:C12)</f>
        <v>1140000</v>
      </c>
      <c r="D13" s="18">
        <f t="shared" si="1"/>
        <v>1587000</v>
      </c>
      <c r="E13" s="18">
        <f t="shared" si="1"/>
        <v>1455600</v>
      </c>
      <c r="F13" s="18">
        <f t="shared" si="1"/>
        <v>4182600</v>
      </c>
      <c r="G13" s="18">
        <f t="shared" si="1"/>
        <v>1122000</v>
      </c>
      <c r="H13" s="18">
        <f t="shared" si="1"/>
        <v>1554400</v>
      </c>
      <c r="I13" s="18">
        <f t="shared" si="1"/>
        <v>1455400</v>
      </c>
      <c r="J13" s="18">
        <f t="shared" si="1"/>
        <v>4131800</v>
      </c>
      <c r="K13" s="18">
        <f t="shared" si="1"/>
        <v>1035000</v>
      </c>
      <c r="L13" s="18">
        <f t="shared" si="1"/>
        <v>1000100</v>
      </c>
      <c r="M13" s="18">
        <f t="shared" si="1"/>
        <v>1665600</v>
      </c>
      <c r="N13" s="18">
        <f t="shared" si="1"/>
        <v>3700700</v>
      </c>
      <c r="O13" s="18">
        <f t="shared" si="1"/>
        <v>1700000</v>
      </c>
      <c r="P13" s="18">
        <f t="shared" si="1"/>
        <v>1467100</v>
      </c>
      <c r="Q13" s="18">
        <f t="shared" si="1"/>
        <v>813000</v>
      </c>
      <c r="R13" s="18">
        <f t="shared" si="1"/>
        <v>3980100</v>
      </c>
      <c r="S13" s="16">
        <f>F13+J13+N13+R13</f>
        <v>15995200</v>
      </c>
    </row>
    <row r="15" spans="1:19" ht="32.25" customHeight="1">
      <c r="A15" s="19" t="s">
        <v>163</v>
      </c>
      <c r="B15" s="16" t="s">
        <v>157</v>
      </c>
      <c r="C15" s="16">
        <v>3334000</v>
      </c>
      <c r="D15" s="16">
        <v>234000</v>
      </c>
      <c r="E15" s="16">
        <v>234500</v>
      </c>
      <c r="F15" s="18">
        <f>SUM(C15:E15)</f>
        <v>3802500</v>
      </c>
      <c r="G15" s="16">
        <v>111100</v>
      </c>
      <c r="H15" s="16">
        <v>678000</v>
      </c>
      <c r="I15" s="16">
        <v>234900</v>
      </c>
      <c r="J15" s="18">
        <f>SUM(G15:I15)</f>
        <v>1024000</v>
      </c>
      <c r="K15" s="16">
        <v>234000</v>
      </c>
      <c r="L15" s="16">
        <v>234000</v>
      </c>
      <c r="M15" s="16">
        <v>234000</v>
      </c>
      <c r="N15" s="18">
        <f>SUM(K15:M15)</f>
        <v>702000</v>
      </c>
      <c r="O15" s="16">
        <v>234000</v>
      </c>
      <c r="P15" s="16">
        <v>456000</v>
      </c>
      <c r="Q15" s="16">
        <v>234000</v>
      </c>
      <c r="R15" s="18">
        <f>SUM(O15:Q15)</f>
        <v>924000</v>
      </c>
      <c r="S15" s="16">
        <f>F15+J15+N15+R15</f>
        <v>6452500</v>
      </c>
    </row>
    <row r="16" spans="2:19" ht="15.75">
      <c r="B16" s="16" t="s">
        <v>158</v>
      </c>
      <c r="C16" s="16">
        <v>4445600</v>
      </c>
      <c r="D16" s="16">
        <v>555000</v>
      </c>
      <c r="E16" s="16">
        <v>567000</v>
      </c>
      <c r="F16" s="18">
        <f>SUM(C16:E16)</f>
        <v>5567600</v>
      </c>
      <c r="G16" s="16">
        <v>345000</v>
      </c>
      <c r="H16" s="16">
        <v>543000</v>
      </c>
      <c r="I16" s="16">
        <v>789000</v>
      </c>
      <c r="J16" s="18">
        <f>SUM(G16:I16)</f>
        <v>1677000</v>
      </c>
      <c r="K16" s="16">
        <v>456000</v>
      </c>
      <c r="L16" s="16">
        <v>678000</v>
      </c>
      <c r="M16" s="16">
        <v>567000</v>
      </c>
      <c r="N16" s="18">
        <f>SUM(K16:M16)</f>
        <v>1701000</v>
      </c>
      <c r="O16" s="16">
        <v>678000</v>
      </c>
      <c r="P16" s="16">
        <v>567000</v>
      </c>
      <c r="Q16" s="16">
        <v>897000</v>
      </c>
      <c r="R16" s="18">
        <f>SUM(O16:Q16)</f>
        <v>2142000</v>
      </c>
      <c r="S16" s="16">
        <f>F16+J16+N16+R16</f>
        <v>11087600</v>
      </c>
    </row>
    <row r="17" spans="2:19" ht="15.75">
      <c r="B17" s="16" t="s">
        <v>159</v>
      </c>
      <c r="C17" s="16">
        <v>456000</v>
      </c>
      <c r="D17" s="16">
        <v>543100</v>
      </c>
      <c r="E17" s="16">
        <v>654000</v>
      </c>
      <c r="F17" s="18">
        <f>SUM(C17:E17)</f>
        <v>1653100</v>
      </c>
      <c r="G17" s="16">
        <v>456000</v>
      </c>
      <c r="H17" s="16">
        <v>444300</v>
      </c>
      <c r="I17" s="16">
        <v>678000</v>
      </c>
      <c r="J17" s="18">
        <f>SUM(G17:I17)</f>
        <v>1578300</v>
      </c>
      <c r="K17" s="16">
        <v>456000</v>
      </c>
      <c r="L17" s="16">
        <v>567000</v>
      </c>
      <c r="M17" s="16">
        <v>678000</v>
      </c>
      <c r="N17" s="18">
        <f>SUM(K17:M17)</f>
        <v>1701000</v>
      </c>
      <c r="O17" s="16">
        <v>543000</v>
      </c>
      <c r="P17" s="16">
        <v>564300</v>
      </c>
      <c r="Q17" s="16">
        <v>654000</v>
      </c>
      <c r="R17" s="18">
        <f>SUM(O17:Q17)</f>
        <v>1761300</v>
      </c>
      <c r="S17" s="16">
        <f>F17+J17+N17+R17</f>
        <v>6693700</v>
      </c>
    </row>
    <row r="18" spans="2:19" ht="15.75">
      <c r="B18" s="20" t="s">
        <v>164</v>
      </c>
      <c r="C18" s="18">
        <f aca="true" t="shared" si="2" ref="C18:R18">SUM(C15:C17)</f>
        <v>8235600</v>
      </c>
      <c r="D18" s="18">
        <f t="shared" si="2"/>
        <v>1332100</v>
      </c>
      <c r="E18" s="18">
        <f t="shared" si="2"/>
        <v>1455500</v>
      </c>
      <c r="F18" s="18">
        <f t="shared" si="2"/>
        <v>11023200</v>
      </c>
      <c r="G18" s="18">
        <f t="shared" si="2"/>
        <v>912100</v>
      </c>
      <c r="H18" s="18">
        <f t="shared" si="2"/>
        <v>1665300</v>
      </c>
      <c r="I18" s="18">
        <f t="shared" si="2"/>
        <v>1701900</v>
      </c>
      <c r="J18" s="18">
        <f t="shared" si="2"/>
        <v>4279300</v>
      </c>
      <c r="K18" s="18">
        <f t="shared" si="2"/>
        <v>1146000</v>
      </c>
      <c r="L18" s="18">
        <f t="shared" si="2"/>
        <v>1479000</v>
      </c>
      <c r="M18" s="18">
        <f t="shared" si="2"/>
        <v>1479000</v>
      </c>
      <c r="N18" s="18">
        <f t="shared" si="2"/>
        <v>4104000</v>
      </c>
      <c r="O18" s="18">
        <f t="shared" si="2"/>
        <v>1455000</v>
      </c>
      <c r="P18" s="18">
        <f t="shared" si="2"/>
        <v>1587300</v>
      </c>
      <c r="Q18" s="18">
        <f t="shared" si="2"/>
        <v>1785000</v>
      </c>
      <c r="R18" s="18">
        <f t="shared" si="2"/>
        <v>4827300</v>
      </c>
      <c r="S18" s="16">
        <f>F18+J18+N18+R18</f>
        <v>24233800</v>
      </c>
    </row>
    <row r="20" spans="2:19" ht="15">
      <c r="B20" s="16" t="s">
        <v>155</v>
      </c>
      <c r="C20" s="16">
        <f aca="true" t="shared" si="3" ref="C20:L20">C8+C13+C18</f>
        <v>9851900</v>
      </c>
      <c r="D20" s="16">
        <f t="shared" si="3"/>
        <v>3846100</v>
      </c>
      <c r="E20" s="16">
        <f t="shared" si="3"/>
        <v>4479000</v>
      </c>
      <c r="F20" s="16">
        <f t="shared" si="3"/>
        <v>18177000</v>
      </c>
      <c r="G20" s="16">
        <f t="shared" si="3"/>
        <v>3373100</v>
      </c>
      <c r="H20" s="16">
        <f t="shared" si="3"/>
        <v>4023600</v>
      </c>
      <c r="I20" s="16">
        <f t="shared" si="3"/>
        <v>4791300</v>
      </c>
      <c r="J20" s="16">
        <f t="shared" si="3"/>
        <v>9410100</v>
      </c>
      <c r="K20" s="16">
        <f t="shared" si="3"/>
        <v>3762700</v>
      </c>
      <c r="L20" s="16">
        <f t="shared" si="3"/>
        <v>4355100</v>
      </c>
      <c r="M20" s="16">
        <f aca="true" t="shared" si="4" ref="M20:S20">M8+M13+M18</f>
        <v>4167300</v>
      </c>
      <c r="N20" s="16">
        <f t="shared" si="4"/>
        <v>12285100</v>
      </c>
      <c r="O20" s="16">
        <f t="shared" si="4"/>
        <v>4487600</v>
      </c>
      <c r="P20" s="16">
        <f t="shared" si="4"/>
        <v>4731400</v>
      </c>
      <c r="Q20" s="16">
        <f t="shared" si="4"/>
        <v>4041000</v>
      </c>
      <c r="R20" s="16">
        <f t="shared" si="4"/>
        <v>13260000</v>
      </c>
      <c r="S20" s="16">
        <f t="shared" si="4"/>
        <v>53132200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9"/>
  <sheetViews>
    <sheetView showGridLines="0" tabSelected="1" workbookViewId="0" topLeftCell="A1">
      <selection activeCell="J6" sqref="J6"/>
    </sheetView>
  </sheetViews>
  <sheetFormatPr defaultColWidth="9.00390625" defaultRowHeight="12.75"/>
  <cols>
    <col min="1" max="1" width="2.375" style="0" customWidth="1"/>
    <col min="2" max="2" width="10.125" style="0" customWidth="1"/>
    <col min="3" max="3" width="36.125" style="0" customWidth="1"/>
    <col min="4" max="4" width="9.25390625" style="0" customWidth="1"/>
    <col min="5" max="5" width="6.125" style="0" customWidth="1"/>
    <col min="6" max="6" width="5.875" style="0" customWidth="1"/>
    <col min="7" max="8" width="5.125" style="0" customWidth="1"/>
    <col min="9" max="9" width="5.375" style="0" customWidth="1"/>
    <col min="10" max="10" width="5.25390625" style="0" customWidth="1"/>
    <col min="11" max="11" width="6.00390625" style="0" customWidth="1"/>
  </cols>
  <sheetData>
    <row r="1" spans="1:10" ht="26.25">
      <c r="A1" s="61" t="s">
        <v>86</v>
      </c>
      <c r="B1" s="61"/>
      <c r="C1" s="61"/>
      <c r="D1" s="61"/>
      <c r="E1" s="61"/>
      <c r="F1" s="61"/>
      <c r="G1" s="61"/>
      <c r="H1" s="50"/>
      <c r="I1" s="50"/>
      <c r="J1" s="50"/>
    </row>
    <row r="2" spans="1:10" ht="26.25">
      <c r="A2" s="61" t="s">
        <v>363</v>
      </c>
      <c r="B2" s="61"/>
      <c r="C2" s="61"/>
      <c r="D2" s="61"/>
      <c r="E2" s="61"/>
      <c r="F2" s="61"/>
      <c r="G2" s="61"/>
      <c r="H2" s="50"/>
      <c r="I2" s="50"/>
      <c r="J2" s="50"/>
    </row>
    <row r="3" spans="1:10" ht="12.75">
      <c r="A3" s="62" t="s">
        <v>149</v>
      </c>
      <c r="B3" s="62"/>
      <c r="C3" s="62"/>
      <c r="D3" s="62"/>
      <c r="E3" s="62"/>
      <c r="F3" s="62"/>
      <c r="G3" s="62"/>
      <c r="H3" s="51"/>
      <c r="I3" s="51"/>
      <c r="J3" s="51"/>
    </row>
    <row r="8" ht="12.75">
      <c r="B8" t="s">
        <v>337</v>
      </c>
    </row>
    <row r="10" ht="12.75">
      <c r="B10" t="s">
        <v>222</v>
      </c>
    </row>
    <row r="11" ht="12.75">
      <c r="C11" t="s">
        <v>336</v>
      </c>
    </row>
    <row r="12" ht="12.75">
      <c r="C12" t="s">
        <v>247</v>
      </c>
    </row>
    <row r="13" ht="12.75">
      <c r="C13" t="s">
        <v>248</v>
      </c>
    </row>
    <row r="14" ht="12.75">
      <c r="C14" t="s">
        <v>338</v>
      </c>
    </row>
    <row r="15" ht="12.75">
      <c r="B15" t="s">
        <v>224</v>
      </c>
    </row>
    <row r="16" ht="12.75">
      <c r="B16" t="s">
        <v>225</v>
      </c>
    </row>
    <row r="18" ht="12.75">
      <c r="B18" t="s">
        <v>226</v>
      </c>
    </row>
    <row r="19" ht="12.75">
      <c r="C19" t="s">
        <v>223</v>
      </c>
    </row>
    <row r="20" ht="12.75">
      <c r="C20" t="s">
        <v>354</v>
      </c>
    </row>
    <row r="21" ht="12.75">
      <c r="C21" t="s">
        <v>249</v>
      </c>
    </row>
    <row r="22" ht="12.75">
      <c r="C22" t="s">
        <v>340</v>
      </c>
    </row>
    <row r="23" ht="12.75">
      <c r="B23" t="s">
        <v>227</v>
      </c>
    </row>
    <row r="24" ht="12.75">
      <c r="B24" t="s">
        <v>228</v>
      </c>
    </row>
    <row r="25" ht="12.75">
      <c r="B25" t="s">
        <v>229</v>
      </c>
    </row>
    <row r="26" ht="12.75">
      <c r="B26" t="s">
        <v>230</v>
      </c>
    </row>
    <row r="27" ht="12.75">
      <c r="B27" t="s">
        <v>231</v>
      </c>
    </row>
    <row r="29" ht="12.75">
      <c r="B29" t="s">
        <v>355</v>
      </c>
    </row>
    <row r="30" ht="12.75">
      <c r="B30" t="s">
        <v>356</v>
      </c>
    </row>
    <row r="31" ht="12.75">
      <c r="B31" t="s">
        <v>357</v>
      </c>
    </row>
    <row r="36" ht="12.75">
      <c r="B36" t="s">
        <v>341</v>
      </c>
    </row>
    <row r="37" ht="12.75">
      <c r="B37" t="s">
        <v>342</v>
      </c>
    </row>
    <row r="38" ht="12.75">
      <c r="B38" t="s">
        <v>343</v>
      </c>
    </row>
    <row r="39" ht="12.75">
      <c r="B39" t="s">
        <v>344</v>
      </c>
    </row>
    <row r="40" ht="12.75">
      <c r="B40" t="s">
        <v>345</v>
      </c>
    </row>
    <row r="46" ht="20.25">
      <c r="B46" s="34" t="s">
        <v>218</v>
      </c>
    </row>
    <row r="47" ht="12.75">
      <c r="B47" s="24" t="s">
        <v>219</v>
      </c>
    </row>
    <row r="48" ht="12.75">
      <c r="B48" s="24" t="s">
        <v>221</v>
      </c>
    </row>
    <row r="49" ht="12.75">
      <c r="B49" s="24" t="s">
        <v>220</v>
      </c>
    </row>
    <row r="50" ht="12.75">
      <c r="B50" s="60" t="s">
        <v>358</v>
      </c>
    </row>
    <row r="51" ht="12.75">
      <c r="B51" s="60" t="s">
        <v>359</v>
      </c>
    </row>
    <row r="52" ht="12.75">
      <c r="B52" s="60" t="s">
        <v>360</v>
      </c>
    </row>
    <row r="53" ht="12.75">
      <c r="B53" s="60" t="s">
        <v>361</v>
      </c>
    </row>
    <row r="54" ht="12.75">
      <c r="B54" s="60" t="s">
        <v>362</v>
      </c>
    </row>
    <row r="55" ht="12.75">
      <c r="B55" s="24"/>
    </row>
    <row r="56" ht="12.75">
      <c r="B56" s="25" t="s">
        <v>251</v>
      </c>
    </row>
    <row r="57" ht="12.75">
      <c r="B57" s="33" t="s">
        <v>252</v>
      </c>
    </row>
    <row r="58" ht="12.75">
      <c r="B58" s="32" t="s">
        <v>253</v>
      </c>
    </row>
    <row r="59" ht="12.75">
      <c r="B59" s="32" t="s">
        <v>254</v>
      </c>
    </row>
    <row r="60" ht="12.75">
      <c r="B60" t="s">
        <v>256</v>
      </c>
    </row>
    <row r="61" ht="12.75">
      <c r="B61" s="32" t="s">
        <v>255</v>
      </c>
    </row>
    <row r="63" spans="2:5" ht="20.25">
      <c r="B63" s="34" t="s">
        <v>191</v>
      </c>
      <c r="C63" s="23"/>
      <c r="D63" s="23"/>
      <c r="E63" s="23"/>
    </row>
    <row r="64" spans="2:5" ht="12.75">
      <c r="B64" s="23"/>
      <c r="C64" s="23"/>
      <c r="D64" s="23"/>
      <c r="E64" s="23"/>
    </row>
    <row r="65" spans="2:5" ht="12.75">
      <c r="B65" s="23" t="s">
        <v>192</v>
      </c>
      <c r="C65" s="23"/>
      <c r="D65" s="23"/>
      <c r="E65" s="23"/>
    </row>
    <row r="66" spans="2:5" ht="12.75">
      <c r="B66" s="23" t="s">
        <v>193</v>
      </c>
      <c r="C66" s="23"/>
      <c r="D66" s="23"/>
      <c r="E66" s="23"/>
    </row>
    <row r="67" ht="13.5" thickBot="1"/>
    <row r="68" spans="3:5" ht="25.5">
      <c r="C68" s="35" t="s">
        <v>195</v>
      </c>
      <c r="D68" s="35" t="s">
        <v>194</v>
      </c>
      <c r="E68" s="23"/>
    </row>
    <row r="69" spans="3:5" ht="38.25">
      <c r="C69" s="36" t="s">
        <v>197</v>
      </c>
      <c r="D69" s="36" t="s">
        <v>196</v>
      </c>
      <c r="E69" s="23"/>
    </row>
    <row r="70" spans="3:5" ht="38.25">
      <c r="C70" s="36" t="s">
        <v>199</v>
      </c>
      <c r="D70" s="36" t="s">
        <v>198</v>
      </c>
      <c r="E70" s="23"/>
    </row>
    <row r="71" spans="3:5" ht="12.75">
      <c r="C71" s="36" t="s">
        <v>201</v>
      </c>
      <c r="D71" s="36" t="s">
        <v>200</v>
      </c>
      <c r="E71" s="23"/>
    </row>
    <row r="72" spans="3:5" ht="25.5">
      <c r="C72" s="36" t="s">
        <v>203</v>
      </c>
      <c r="D72" s="36" t="s">
        <v>202</v>
      </c>
      <c r="E72" s="23"/>
    </row>
    <row r="73" spans="3:5" ht="12.75">
      <c r="C73" s="36" t="s">
        <v>205</v>
      </c>
      <c r="D73" s="36" t="s">
        <v>204</v>
      </c>
      <c r="E73" s="23"/>
    </row>
    <row r="74" spans="3:5" ht="25.5">
      <c r="C74" s="36" t="s">
        <v>207</v>
      </c>
      <c r="D74" s="36" t="s">
        <v>206</v>
      </c>
      <c r="E74" s="23"/>
    </row>
    <row r="75" spans="3:5" ht="25.5">
      <c r="C75" s="36" t="s">
        <v>209</v>
      </c>
      <c r="D75" s="36" t="s">
        <v>208</v>
      </c>
      <c r="E75" s="23"/>
    </row>
    <row r="76" spans="3:5" ht="25.5">
      <c r="C76" s="36" t="s">
        <v>211</v>
      </c>
      <c r="D76" s="36" t="s">
        <v>210</v>
      </c>
      <c r="E76" s="23"/>
    </row>
    <row r="77" spans="3:5" ht="25.5">
      <c r="C77" s="36" t="s">
        <v>213</v>
      </c>
      <c r="D77" s="36" t="s">
        <v>212</v>
      </c>
      <c r="E77" s="23"/>
    </row>
    <row r="78" spans="3:5" ht="25.5">
      <c r="C78" s="36" t="s">
        <v>215</v>
      </c>
      <c r="D78" s="36" t="s">
        <v>214</v>
      </c>
      <c r="E78" s="23"/>
    </row>
    <row r="79" spans="3:5" ht="26.25" thickBot="1">
      <c r="C79" s="37" t="s">
        <v>217</v>
      </c>
      <c r="D79" s="37" t="s">
        <v>216</v>
      </c>
      <c r="E79" s="23"/>
    </row>
    <row r="80" spans="3:5" ht="12.75">
      <c r="C80" s="55"/>
      <c r="D80" s="55"/>
      <c r="E80" s="23"/>
    </row>
    <row r="85" ht="12.75">
      <c r="B85" t="s">
        <v>318</v>
      </c>
    </row>
    <row r="86" ht="12.75">
      <c r="B86" t="s">
        <v>346</v>
      </c>
    </row>
    <row r="87" ht="12.75">
      <c r="B87" t="s">
        <v>335</v>
      </c>
    </row>
    <row r="88" ht="12.75">
      <c r="B88" t="s">
        <v>319</v>
      </c>
    </row>
    <row r="89" ht="12.75">
      <c r="B89" t="s">
        <v>323</v>
      </c>
    </row>
    <row r="90" ht="12.75">
      <c r="B90" t="s">
        <v>347</v>
      </c>
    </row>
    <row r="103" ht="12.75">
      <c r="B103" t="s">
        <v>320</v>
      </c>
    </row>
    <row r="105" ht="12.75">
      <c r="C105" t="s">
        <v>321</v>
      </c>
    </row>
    <row r="107" ht="12.75">
      <c r="C107" t="s">
        <v>322</v>
      </c>
    </row>
    <row r="109" ht="12.75">
      <c r="B109" t="s">
        <v>324</v>
      </c>
    </row>
    <row r="111" ht="12.75">
      <c r="B111" t="s">
        <v>325</v>
      </c>
    </row>
    <row r="113" ht="12.75">
      <c r="B113" t="s">
        <v>331</v>
      </c>
    </row>
    <row r="136" ht="12.75">
      <c r="B136" t="s">
        <v>332</v>
      </c>
    </row>
    <row r="137" ht="12.75">
      <c r="B137" t="s">
        <v>333</v>
      </c>
    </row>
    <row r="138" ht="12.75">
      <c r="B138" t="s">
        <v>348</v>
      </c>
    </row>
    <row r="139" ht="12.75">
      <c r="B139" t="s">
        <v>334</v>
      </c>
    </row>
    <row r="141" ht="12.75">
      <c r="B141" t="s">
        <v>329</v>
      </c>
    </row>
    <row r="142" ht="12.75">
      <c r="B142" t="s">
        <v>330</v>
      </c>
    </row>
    <row r="159" ht="12.75">
      <c r="B159" t="s">
        <v>349</v>
      </c>
    </row>
    <row r="163" ht="12.75">
      <c r="B163" t="s">
        <v>326</v>
      </c>
    </row>
    <row r="164" ht="12.75">
      <c r="B164" t="s">
        <v>327</v>
      </c>
    </row>
    <row r="165" ht="12.75">
      <c r="B165" t="s">
        <v>350</v>
      </c>
    </row>
    <row r="166" ht="12.75">
      <c r="B166" t="s">
        <v>328</v>
      </c>
    </row>
    <row r="167" ht="12.75">
      <c r="B167" t="s">
        <v>351</v>
      </c>
    </row>
    <row r="191" ht="12.75">
      <c r="B191" t="s">
        <v>352</v>
      </c>
    </row>
    <row r="218" ht="12.75">
      <c r="B218" t="s">
        <v>364</v>
      </c>
    </row>
    <row r="219" ht="12.75">
      <c r="B219" t="s">
        <v>365</v>
      </c>
    </row>
    <row r="232" ht="12.75">
      <c r="B232" t="s">
        <v>366</v>
      </c>
    </row>
    <row r="233" ht="12.75">
      <c r="B233" t="s">
        <v>367</v>
      </c>
    </row>
    <row r="234" ht="12.75">
      <c r="B234" t="s">
        <v>368</v>
      </c>
    </row>
    <row r="236" ht="12.75">
      <c r="B236" t="s">
        <v>369</v>
      </c>
    </row>
    <row r="237" ht="12.75">
      <c r="B237" t="s">
        <v>370</v>
      </c>
    </row>
    <row r="238" ht="12.75">
      <c r="B238" t="s">
        <v>371</v>
      </c>
    </row>
    <row r="245" ht="12.75">
      <c r="A245" s="13" t="s">
        <v>165</v>
      </c>
    </row>
    <row r="247" ht="12.75">
      <c r="A247" t="s">
        <v>174</v>
      </c>
    </row>
    <row r="249" ht="12.75">
      <c r="B249" t="s">
        <v>175</v>
      </c>
    </row>
    <row r="250" ht="12.75">
      <c r="B250" t="s">
        <v>176</v>
      </c>
    </row>
    <row r="251" ht="12.75">
      <c r="B251" t="s">
        <v>177</v>
      </c>
    </row>
    <row r="252" ht="12.75">
      <c r="B252" t="s">
        <v>178</v>
      </c>
    </row>
    <row r="254" ht="12.75">
      <c r="A254" s="13" t="s">
        <v>166</v>
      </c>
    </row>
    <row r="256" ht="12.75">
      <c r="A256" t="s">
        <v>167</v>
      </c>
    </row>
    <row r="258" spans="1:2" ht="12.75">
      <c r="A258">
        <v>1</v>
      </c>
      <c r="B258" t="s">
        <v>168</v>
      </c>
    </row>
    <row r="260" ht="12.75">
      <c r="A260" t="s">
        <v>169</v>
      </c>
    </row>
    <row r="262" spans="1:2" ht="12.75">
      <c r="A262">
        <v>2</v>
      </c>
      <c r="B262" t="s">
        <v>170</v>
      </c>
    </row>
    <row r="263" spans="1:2" ht="12.75">
      <c r="A263">
        <v>3</v>
      </c>
      <c r="B263" t="s">
        <v>171</v>
      </c>
    </row>
    <row r="265" ht="12.75">
      <c r="A265" s="13" t="s">
        <v>172</v>
      </c>
    </row>
    <row r="267" ht="12.75">
      <c r="A267" t="s">
        <v>180</v>
      </c>
    </row>
    <row r="268" ht="12.75">
      <c r="B268" t="s">
        <v>181</v>
      </c>
    </row>
    <row r="269" ht="12.75">
      <c r="B269" t="s">
        <v>182</v>
      </c>
    </row>
    <row r="270" ht="12.75">
      <c r="B270" t="s">
        <v>183</v>
      </c>
    </row>
    <row r="271" ht="12.75">
      <c r="B271" t="s">
        <v>184</v>
      </c>
    </row>
    <row r="272" spans="1:2" ht="12.75">
      <c r="A272" s="21" t="s">
        <v>185</v>
      </c>
      <c r="B272" t="s">
        <v>173</v>
      </c>
    </row>
    <row r="273" spans="1:2" ht="12.75">
      <c r="A273" s="21" t="s">
        <v>185</v>
      </c>
      <c r="B273" t="s">
        <v>190</v>
      </c>
    </row>
    <row r="274" spans="1:2" ht="12.75">
      <c r="A274" s="21" t="s">
        <v>185</v>
      </c>
      <c r="B274" t="s">
        <v>189</v>
      </c>
    </row>
    <row r="276" ht="12.75">
      <c r="A276" t="s">
        <v>186</v>
      </c>
    </row>
    <row r="277" ht="12.75">
      <c r="B277" t="s">
        <v>179</v>
      </c>
    </row>
    <row r="278" ht="12.75">
      <c r="B278" t="s">
        <v>187</v>
      </c>
    </row>
    <row r="279" ht="12.75">
      <c r="B279" t="s">
        <v>188</v>
      </c>
    </row>
    <row r="281" ht="12.75">
      <c r="A281" t="s">
        <v>353</v>
      </c>
    </row>
    <row r="283" ht="12.75">
      <c r="D283" t="s">
        <v>238</v>
      </c>
    </row>
    <row r="284" ht="12.75">
      <c r="D284" t="s">
        <v>237</v>
      </c>
    </row>
    <row r="285" ht="12.75">
      <c r="D285" t="s">
        <v>239</v>
      </c>
    </row>
    <row r="286" ht="12.75">
      <c r="D286" t="s">
        <v>240</v>
      </c>
    </row>
    <row r="288" ht="12.75">
      <c r="C288" t="s">
        <v>250</v>
      </c>
    </row>
    <row r="290" spans="4:11" ht="12.75">
      <c r="D290" s="27">
        <v>10</v>
      </c>
      <c r="E290" s="26">
        <v>-3</v>
      </c>
      <c r="F290" s="26">
        <v>0</v>
      </c>
      <c r="G290" s="28">
        <v>1</v>
      </c>
      <c r="I290" s="31" t="s">
        <v>233</v>
      </c>
      <c r="K290" s="31">
        <v>5</v>
      </c>
    </row>
    <row r="291" spans="4:11" ht="12.75">
      <c r="D291" s="27">
        <v>-3</v>
      </c>
      <c r="E291" s="26">
        <v>11</v>
      </c>
      <c r="F291" s="26">
        <v>5</v>
      </c>
      <c r="G291" s="28">
        <v>1</v>
      </c>
      <c r="I291" s="31" t="s">
        <v>234</v>
      </c>
      <c r="K291" s="31">
        <v>6</v>
      </c>
    </row>
    <row r="292" spans="4:11" ht="19.5" customHeight="1">
      <c r="D292" s="27">
        <v>0</v>
      </c>
      <c r="E292" s="26">
        <v>5</v>
      </c>
      <c r="F292" s="26">
        <v>5</v>
      </c>
      <c r="G292" s="28">
        <v>2</v>
      </c>
      <c r="H292" s="29" t="s">
        <v>241</v>
      </c>
      <c r="I292" s="31" t="s">
        <v>235</v>
      </c>
      <c r="J292" s="30" t="s">
        <v>242</v>
      </c>
      <c r="K292" s="31">
        <v>9</v>
      </c>
    </row>
    <row r="293" spans="4:11" ht="12.75">
      <c r="D293" s="27">
        <v>1</v>
      </c>
      <c r="E293" s="26">
        <v>1</v>
      </c>
      <c r="F293" s="26">
        <v>2</v>
      </c>
      <c r="G293" s="28">
        <v>1</v>
      </c>
      <c r="I293" s="31" t="s">
        <v>236</v>
      </c>
      <c r="K293" s="31">
        <v>1</v>
      </c>
    </row>
    <row r="295" ht="12.75">
      <c r="C295" t="s">
        <v>243</v>
      </c>
    </row>
    <row r="296" ht="12.75">
      <c r="J296" s="14">
        <v>-1</v>
      </c>
    </row>
    <row r="297" spans="4:11" ht="12.75">
      <c r="D297" s="31" t="s">
        <v>233</v>
      </c>
      <c r="F297" s="27">
        <v>10</v>
      </c>
      <c r="G297" s="26">
        <v>-3</v>
      </c>
      <c r="H297" s="26">
        <v>0</v>
      </c>
      <c r="I297" s="28">
        <v>1</v>
      </c>
      <c r="K297" s="31">
        <v>5</v>
      </c>
    </row>
    <row r="298" spans="4:11" ht="12.75">
      <c r="D298" s="31" t="s">
        <v>234</v>
      </c>
      <c r="F298" s="27">
        <v>-3</v>
      </c>
      <c r="G298" s="26">
        <v>11</v>
      </c>
      <c r="H298" s="26">
        <v>5</v>
      </c>
      <c r="I298" s="28">
        <v>1</v>
      </c>
      <c r="K298" s="31">
        <v>6</v>
      </c>
    </row>
    <row r="299" spans="4:11" ht="23.25">
      <c r="D299" s="31" t="s">
        <v>235</v>
      </c>
      <c r="E299" s="30" t="s">
        <v>242</v>
      </c>
      <c r="F299" s="27">
        <v>0</v>
      </c>
      <c r="G299" s="26">
        <v>5</v>
      </c>
      <c r="H299" s="26">
        <v>5</v>
      </c>
      <c r="I299" s="28">
        <v>2</v>
      </c>
      <c r="J299" s="29" t="s">
        <v>241</v>
      </c>
      <c r="K299" s="31">
        <v>9</v>
      </c>
    </row>
    <row r="300" spans="4:11" ht="12.75">
      <c r="D300" s="31" t="s">
        <v>236</v>
      </c>
      <c r="F300" s="27">
        <v>1</v>
      </c>
      <c r="G300" s="26">
        <v>1</v>
      </c>
      <c r="H300" s="26">
        <v>2</v>
      </c>
      <c r="I300" s="28">
        <v>1</v>
      </c>
      <c r="K300" s="31">
        <v>1</v>
      </c>
    </row>
    <row r="302" ht="12.75">
      <c r="C302" t="s">
        <v>244</v>
      </c>
    </row>
    <row r="304" spans="4:6" ht="12.75">
      <c r="D304" s="31" t="s">
        <v>233</v>
      </c>
      <c r="F304">
        <f aca="true" t="array" ref="F304:F307">MMULT(MINVERSE(F297:I300),K297:K300)</f>
        <v>49.99999999999875</v>
      </c>
    </row>
    <row r="305" spans="4:6" ht="12.75">
      <c r="D305" s="31" t="s">
        <v>234</v>
      </c>
      <c r="F305">
        <v>-115.99999999999719</v>
      </c>
    </row>
    <row r="306" spans="4:6" ht="23.25">
      <c r="D306" s="31" t="s">
        <v>235</v>
      </c>
      <c r="E306" s="30" t="s">
        <v>242</v>
      </c>
      <c r="F306">
        <v>454.99999999998886</v>
      </c>
    </row>
    <row r="307" spans="4:6" ht="12.75">
      <c r="D307" s="31" t="s">
        <v>236</v>
      </c>
      <c r="F307">
        <v>-842.9999999999791</v>
      </c>
    </row>
    <row r="308" ht="12.75">
      <c r="D308" s="11"/>
    </row>
    <row r="309" ht="12.75">
      <c r="D309" s="11"/>
    </row>
  </sheetData>
  <mergeCells count="3">
    <mergeCell ref="A1:G1"/>
    <mergeCell ref="A2:G2"/>
    <mergeCell ref="A3:G3"/>
  </mergeCells>
  <printOptions/>
  <pageMargins left="0.35433070866141736" right="0.4724409448818898" top="0.984251968503937" bottom="0.984251968503937" header="0.5118110236220472" footer="0.5118110236220472"/>
  <pageSetup fitToHeight="0" fitToWidth="1" horizontalDpi="600" verticalDpi="600" orientation="portrait" paperSize="9" scale="83" r:id="rId2"/>
  <headerFooter alignWithMargins="0">
    <oddHeader>&amp;C&amp;A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49"/>
  <sheetViews>
    <sheetView showGridLines="0" workbookViewId="0" topLeftCell="A1">
      <selection activeCell="E21" sqref="E21"/>
    </sheetView>
  </sheetViews>
  <sheetFormatPr defaultColWidth="11.00390625" defaultRowHeight="12.75"/>
  <cols>
    <col min="1" max="1" width="7.625" style="40" customWidth="1"/>
    <col min="2" max="2" width="13.25390625" style="40" customWidth="1"/>
    <col min="3" max="3" width="7.625" style="42" customWidth="1"/>
    <col min="4" max="4" width="12.25390625" style="42" customWidth="1"/>
    <col min="5" max="5" width="9.875" style="42" customWidth="1"/>
    <col min="6" max="6" width="16.75390625" style="59" customWidth="1"/>
    <col min="7" max="7" width="15.875" style="45" customWidth="1"/>
    <col min="8" max="8" width="6.375" style="40" customWidth="1"/>
    <col min="9" max="16384" width="11.00390625" style="40" customWidth="1"/>
  </cols>
  <sheetData>
    <row r="2" spans="1:8" ht="12">
      <c r="A2" s="38"/>
      <c r="B2" s="39"/>
      <c r="C2" s="41"/>
      <c r="D2" s="41"/>
      <c r="E2" s="41"/>
      <c r="F2" s="56"/>
      <c r="G2" s="43"/>
      <c r="H2" s="39"/>
    </row>
    <row r="3" spans="1:8" ht="12">
      <c r="A3" s="38"/>
      <c r="B3" s="39"/>
      <c r="C3" s="41"/>
      <c r="D3" s="41"/>
      <c r="E3" s="41"/>
      <c r="F3" s="56"/>
      <c r="G3" s="43"/>
      <c r="H3" s="39"/>
    </row>
    <row r="4" spans="1:8" ht="12">
      <c r="A4" s="38"/>
      <c r="B4" s="39"/>
      <c r="C4" s="41"/>
      <c r="D4" s="41"/>
      <c r="E4" s="41"/>
      <c r="F4" s="56"/>
      <c r="G4" s="43"/>
      <c r="H4" s="39"/>
    </row>
    <row r="5" spans="1:8" ht="12">
      <c r="A5" s="38"/>
      <c r="B5" s="39"/>
      <c r="C5" s="41"/>
      <c r="D5" s="41"/>
      <c r="E5" s="41"/>
      <c r="F5" s="56"/>
      <c r="G5" s="43"/>
      <c r="H5" s="39"/>
    </row>
    <row r="6" spans="1:8" ht="12">
      <c r="A6" s="38"/>
      <c r="B6" s="39"/>
      <c r="C6" s="41"/>
      <c r="D6" s="41"/>
      <c r="E6" s="41"/>
      <c r="F6" s="56"/>
      <c r="G6" s="43"/>
      <c r="H6" s="39"/>
    </row>
    <row r="7" spans="1:8" s="49" customFormat="1" ht="15">
      <c r="A7" s="46" t="s">
        <v>257</v>
      </c>
      <c r="B7" s="46" t="s">
        <v>258</v>
      </c>
      <c r="C7" s="47" t="s">
        <v>259</v>
      </c>
      <c r="D7" s="47" t="s">
        <v>260</v>
      </c>
      <c r="E7" s="47" t="s">
        <v>261</v>
      </c>
      <c r="F7" s="57" t="s">
        <v>262</v>
      </c>
      <c r="G7" s="46" t="s">
        <v>263</v>
      </c>
      <c r="H7" s="48"/>
    </row>
    <row r="8" spans="1:8" ht="12">
      <c r="A8" s="38" t="s">
        <v>264</v>
      </c>
      <c r="B8" s="38" t="s">
        <v>265</v>
      </c>
      <c r="C8" s="41">
        <v>30</v>
      </c>
      <c r="D8" s="41" t="s">
        <v>266</v>
      </c>
      <c r="E8" s="41" t="s">
        <v>267</v>
      </c>
      <c r="F8" s="56">
        <v>9300</v>
      </c>
      <c r="G8" s="44">
        <v>32576</v>
      </c>
      <c r="H8" s="39"/>
    </row>
    <row r="9" spans="1:8" ht="12">
      <c r="A9" s="38" t="s">
        <v>268</v>
      </c>
      <c r="B9" s="38" t="s">
        <v>269</v>
      </c>
      <c r="C9" s="41">
        <v>20</v>
      </c>
      <c r="D9" s="41" t="s">
        <v>270</v>
      </c>
      <c r="E9" s="41" t="s">
        <v>267</v>
      </c>
      <c r="F9" s="56">
        <v>11400</v>
      </c>
      <c r="G9" s="44">
        <v>29201</v>
      </c>
      <c r="H9" s="39"/>
    </row>
    <row r="10" spans="1:8" ht="12">
      <c r="A10" s="38" t="s">
        <v>271</v>
      </c>
      <c r="B10" s="38" t="s">
        <v>272</v>
      </c>
      <c r="C10" s="41">
        <v>35</v>
      </c>
      <c r="D10" s="41" t="s">
        <v>273</v>
      </c>
      <c r="E10" s="41" t="s">
        <v>274</v>
      </c>
      <c r="F10" s="56">
        <v>10800</v>
      </c>
      <c r="G10" s="44">
        <v>28513</v>
      </c>
      <c r="H10" s="39"/>
    </row>
    <row r="11" spans="1:8" ht="12">
      <c r="A11" s="38" t="s">
        <v>275</v>
      </c>
      <c r="B11" s="38" t="s">
        <v>265</v>
      </c>
      <c r="C11" s="41">
        <v>39</v>
      </c>
      <c r="D11" s="41" t="s">
        <v>266</v>
      </c>
      <c r="E11" s="41" t="s">
        <v>274</v>
      </c>
      <c r="F11" s="56">
        <v>9800</v>
      </c>
      <c r="G11" s="44">
        <v>34213</v>
      </c>
      <c r="H11" s="39"/>
    </row>
    <row r="12" spans="1:8" ht="12">
      <c r="A12" s="38" t="s">
        <v>268</v>
      </c>
      <c r="B12" s="38" t="s">
        <v>276</v>
      </c>
      <c r="C12" s="41">
        <v>50</v>
      </c>
      <c r="D12" s="41" t="s">
        <v>277</v>
      </c>
      <c r="E12" s="41" t="s">
        <v>267</v>
      </c>
      <c r="F12" s="56">
        <v>15500</v>
      </c>
      <c r="G12" s="44">
        <v>30466</v>
      </c>
      <c r="H12" s="39"/>
    </row>
    <row r="13" spans="1:8" ht="12">
      <c r="A13" s="38" t="s">
        <v>271</v>
      </c>
      <c r="B13" s="38" t="s">
        <v>269</v>
      </c>
      <c r="C13" s="41">
        <v>27</v>
      </c>
      <c r="D13" s="41" t="s">
        <v>277</v>
      </c>
      <c r="E13" s="41" t="s">
        <v>267</v>
      </c>
      <c r="F13" s="56">
        <v>12330</v>
      </c>
      <c r="G13" s="44">
        <v>34446</v>
      </c>
      <c r="H13" s="39"/>
    </row>
    <row r="14" spans="1:8" ht="12">
      <c r="A14" s="38" t="s">
        <v>275</v>
      </c>
      <c r="B14" s="38" t="s">
        <v>265</v>
      </c>
      <c r="C14" s="41">
        <v>30</v>
      </c>
      <c r="D14" s="41" t="s">
        <v>266</v>
      </c>
      <c r="E14" s="41" t="s">
        <v>274</v>
      </c>
      <c r="F14" s="56">
        <v>14500</v>
      </c>
      <c r="G14" s="44">
        <v>29019</v>
      </c>
      <c r="H14" s="39"/>
    </row>
    <row r="15" spans="1:8" ht="12">
      <c r="A15" s="38" t="s">
        <v>278</v>
      </c>
      <c r="B15" s="38" t="s">
        <v>279</v>
      </c>
      <c r="C15" s="41">
        <v>70</v>
      </c>
      <c r="D15" s="41" t="s">
        <v>277</v>
      </c>
      <c r="E15" s="41" t="s">
        <v>280</v>
      </c>
      <c r="F15" s="56">
        <v>23000</v>
      </c>
      <c r="G15" s="44">
        <v>32171</v>
      </c>
      <c r="H15" s="39"/>
    </row>
    <row r="16" spans="1:8" ht="12">
      <c r="A16" s="38" t="s">
        <v>281</v>
      </c>
      <c r="B16" s="38" t="s">
        <v>282</v>
      </c>
      <c r="C16" s="41">
        <v>50</v>
      </c>
      <c r="D16" s="41" t="s">
        <v>277</v>
      </c>
      <c r="E16" s="41" t="s">
        <v>267</v>
      </c>
      <c r="F16" s="56">
        <v>11100</v>
      </c>
      <c r="G16" s="44">
        <v>31632</v>
      </c>
      <c r="H16" s="39"/>
    </row>
    <row r="17" spans="1:8" ht="12">
      <c r="A17" s="38" t="s">
        <v>283</v>
      </c>
      <c r="B17" s="38" t="s">
        <v>265</v>
      </c>
      <c r="C17" s="41">
        <v>33</v>
      </c>
      <c r="D17" s="41" t="s">
        <v>284</v>
      </c>
      <c r="E17" s="41" t="s">
        <v>274</v>
      </c>
      <c r="F17" s="56">
        <v>16600</v>
      </c>
      <c r="G17" s="44">
        <v>32576</v>
      </c>
      <c r="H17" s="39"/>
    </row>
    <row r="18" spans="1:8" ht="12">
      <c r="A18" s="38" t="s">
        <v>275</v>
      </c>
      <c r="B18" s="38" t="s">
        <v>285</v>
      </c>
      <c r="C18" s="41">
        <v>30</v>
      </c>
      <c r="D18" s="41" t="s">
        <v>284</v>
      </c>
      <c r="E18" s="41" t="s">
        <v>267</v>
      </c>
      <c r="F18" s="56">
        <v>14400</v>
      </c>
      <c r="G18" s="44">
        <v>29201</v>
      </c>
      <c r="H18" s="39"/>
    </row>
    <row r="19" spans="1:8" ht="12">
      <c r="A19" s="38" t="s">
        <v>286</v>
      </c>
      <c r="B19" s="38" t="s">
        <v>287</v>
      </c>
      <c r="C19" s="41">
        <v>22</v>
      </c>
      <c r="D19" s="41" t="s">
        <v>277</v>
      </c>
      <c r="E19" s="41" t="s">
        <v>267</v>
      </c>
      <c r="F19" s="56">
        <v>18800</v>
      </c>
      <c r="G19" s="44">
        <v>28513</v>
      </c>
      <c r="H19" s="39"/>
    </row>
    <row r="20" spans="1:8" ht="12">
      <c r="A20" s="38" t="s">
        <v>288</v>
      </c>
      <c r="B20" s="38" t="s">
        <v>289</v>
      </c>
      <c r="C20" s="41">
        <v>40</v>
      </c>
      <c r="D20" s="41" t="s">
        <v>284</v>
      </c>
      <c r="E20" s="41" t="s">
        <v>274</v>
      </c>
      <c r="F20" s="56">
        <v>10990</v>
      </c>
      <c r="G20" s="44">
        <v>34213</v>
      </c>
      <c r="H20" s="39"/>
    </row>
    <row r="21" spans="1:7" ht="12">
      <c r="A21" s="38" t="s">
        <v>264</v>
      </c>
      <c r="B21" s="38" t="s">
        <v>290</v>
      </c>
      <c r="C21" s="41">
        <v>42</v>
      </c>
      <c r="D21" s="41" t="s">
        <v>277</v>
      </c>
      <c r="E21" s="41" t="s">
        <v>267</v>
      </c>
      <c r="F21" s="56">
        <v>23000</v>
      </c>
      <c r="G21" s="44">
        <v>30466</v>
      </c>
    </row>
    <row r="22" spans="1:7" ht="12">
      <c r="A22" s="38" t="s">
        <v>264</v>
      </c>
      <c r="B22" s="38" t="s">
        <v>279</v>
      </c>
      <c r="C22" s="41">
        <v>30</v>
      </c>
      <c r="D22" s="41" t="s">
        <v>273</v>
      </c>
      <c r="E22" s="41" t="s">
        <v>274</v>
      </c>
      <c r="F22" s="56">
        <v>13330</v>
      </c>
      <c r="G22" s="44">
        <v>34446</v>
      </c>
    </row>
    <row r="23" spans="1:7" ht="12">
      <c r="A23" s="38" t="s">
        <v>268</v>
      </c>
      <c r="B23" s="38" t="s">
        <v>282</v>
      </c>
      <c r="C23" s="41">
        <v>44</v>
      </c>
      <c r="D23" s="41" t="s">
        <v>273</v>
      </c>
      <c r="E23" s="41" t="s">
        <v>274</v>
      </c>
      <c r="F23" s="56">
        <v>12200</v>
      </c>
      <c r="G23" s="44">
        <v>29019</v>
      </c>
    </row>
    <row r="24" spans="1:7" ht="12">
      <c r="A24" s="38" t="s">
        <v>271</v>
      </c>
      <c r="B24" s="38" t="s">
        <v>291</v>
      </c>
      <c r="C24" s="41">
        <v>23</v>
      </c>
      <c r="D24" s="41" t="s">
        <v>270</v>
      </c>
      <c r="E24" s="41" t="s">
        <v>274</v>
      </c>
      <c r="F24" s="56">
        <v>9000</v>
      </c>
      <c r="G24" s="44">
        <v>32171</v>
      </c>
    </row>
    <row r="25" spans="1:7" ht="12">
      <c r="A25" s="38" t="s">
        <v>275</v>
      </c>
      <c r="B25" s="38" t="s">
        <v>292</v>
      </c>
      <c r="C25" s="41">
        <v>50</v>
      </c>
      <c r="D25" s="41" t="s">
        <v>284</v>
      </c>
      <c r="E25" s="41" t="s">
        <v>280</v>
      </c>
      <c r="F25" s="56">
        <v>11100</v>
      </c>
      <c r="G25" s="44">
        <v>31632</v>
      </c>
    </row>
    <row r="26" spans="1:7" ht="12">
      <c r="A26" s="38" t="s">
        <v>268</v>
      </c>
      <c r="B26" s="38" t="s">
        <v>286</v>
      </c>
      <c r="C26" s="41">
        <v>53</v>
      </c>
      <c r="D26" s="41" t="s">
        <v>277</v>
      </c>
      <c r="E26" s="41" t="s">
        <v>274</v>
      </c>
      <c r="F26" s="56">
        <v>16700</v>
      </c>
      <c r="G26" s="44">
        <v>32576</v>
      </c>
    </row>
    <row r="27" spans="1:7" ht="12">
      <c r="A27" s="38" t="s">
        <v>271</v>
      </c>
      <c r="B27" s="38" t="s">
        <v>289</v>
      </c>
      <c r="C27" s="41">
        <v>31</v>
      </c>
      <c r="D27" s="41" t="s">
        <v>273</v>
      </c>
      <c r="E27" s="41" t="s">
        <v>274</v>
      </c>
      <c r="F27" s="56">
        <v>12330</v>
      </c>
      <c r="G27" s="44">
        <v>29201</v>
      </c>
    </row>
    <row r="28" spans="1:7" ht="12">
      <c r="A28" s="38" t="s">
        <v>275</v>
      </c>
      <c r="B28" s="38" t="s">
        <v>293</v>
      </c>
      <c r="C28" s="41">
        <v>29</v>
      </c>
      <c r="D28" s="41" t="s">
        <v>284</v>
      </c>
      <c r="E28" s="41" t="s">
        <v>267</v>
      </c>
      <c r="F28" s="56">
        <v>14500</v>
      </c>
      <c r="G28" s="44">
        <v>28513</v>
      </c>
    </row>
    <row r="29" spans="1:7" ht="12">
      <c r="A29" s="38" t="s">
        <v>294</v>
      </c>
      <c r="B29" s="38" t="s">
        <v>295</v>
      </c>
      <c r="C29" s="41">
        <v>57</v>
      </c>
      <c r="D29" s="41" t="s">
        <v>266</v>
      </c>
      <c r="E29" s="41" t="s">
        <v>267</v>
      </c>
      <c r="F29" s="56">
        <v>23000</v>
      </c>
      <c r="G29" s="44">
        <v>34213</v>
      </c>
    </row>
    <row r="30" spans="1:7" ht="12">
      <c r="A30" s="38" t="s">
        <v>283</v>
      </c>
      <c r="B30" s="38" t="s">
        <v>296</v>
      </c>
      <c r="C30" s="41">
        <v>22</v>
      </c>
      <c r="D30" s="41" t="s">
        <v>270</v>
      </c>
      <c r="E30" s="41" t="s">
        <v>267</v>
      </c>
      <c r="F30" s="56">
        <v>11100</v>
      </c>
      <c r="G30" s="44">
        <v>30466</v>
      </c>
    </row>
    <row r="31" spans="1:7" ht="12">
      <c r="A31" s="38" t="s">
        <v>283</v>
      </c>
      <c r="B31" s="38" t="s">
        <v>297</v>
      </c>
      <c r="C31" s="41">
        <v>65</v>
      </c>
      <c r="D31" s="41" t="s">
        <v>277</v>
      </c>
      <c r="E31" s="41" t="s">
        <v>280</v>
      </c>
      <c r="F31" s="56">
        <v>16600</v>
      </c>
      <c r="G31" s="44">
        <v>34446</v>
      </c>
    </row>
    <row r="32" spans="1:7" ht="12">
      <c r="A32" s="38" t="s">
        <v>264</v>
      </c>
      <c r="B32" s="38" t="s">
        <v>298</v>
      </c>
      <c r="C32" s="41">
        <v>51</v>
      </c>
      <c r="D32" s="41" t="s">
        <v>273</v>
      </c>
      <c r="E32" s="41" t="s">
        <v>274</v>
      </c>
      <c r="F32" s="56">
        <v>14400</v>
      </c>
      <c r="G32" s="44">
        <v>29019</v>
      </c>
    </row>
    <row r="33" spans="1:7" ht="12">
      <c r="A33" s="38" t="s">
        <v>286</v>
      </c>
      <c r="B33" s="38" t="s">
        <v>299</v>
      </c>
      <c r="C33" s="41">
        <v>25</v>
      </c>
      <c r="D33" s="41" t="s">
        <v>270</v>
      </c>
      <c r="E33" s="41" t="s">
        <v>267</v>
      </c>
      <c r="F33" s="56">
        <v>18800</v>
      </c>
      <c r="G33" s="44">
        <v>32171</v>
      </c>
    </row>
    <row r="34" spans="1:7" ht="12">
      <c r="A34" s="38" t="s">
        <v>288</v>
      </c>
      <c r="B34" s="38" t="s">
        <v>300</v>
      </c>
      <c r="C34" s="41">
        <v>36</v>
      </c>
      <c r="D34" s="41" t="s">
        <v>273</v>
      </c>
      <c r="E34" s="41" t="s">
        <v>267</v>
      </c>
      <c r="F34" s="56">
        <v>10990</v>
      </c>
      <c r="G34" s="44">
        <v>31632</v>
      </c>
    </row>
    <row r="35" spans="1:7" ht="12">
      <c r="A35" s="38" t="s">
        <v>264</v>
      </c>
      <c r="B35" s="38" t="s">
        <v>272</v>
      </c>
      <c r="C35" s="41">
        <v>47</v>
      </c>
      <c r="D35" s="41" t="s">
        <v>284</v>
      </c>
      <c r="E35" s="41" t="s">
        <v>267</v>
      </c>
      <c r="F35" s="56">
        <v>22400</v>
      </c>
      <c r="G35" s="44">
        <v>32576</v>
      </c>
    </row>
    <row r="36" spans="1:7" ht="12">
      <c r="A36" s="38" t="s">
        <v>264</v>
      </c>
      <c r="B36" s="38" t="s">
        <v>301</v>
      </c>
      <c r="C36" s="41">
        <v>37</v>
      </c>
      <c r="D36" s="41" t="s">
        <v>277</v>
      </c>
      <c r="E36" s="41" t="s">
        <v>274</v>
      </c>
      <c r="F36" s="56">
        <v>11200</v>
      </c>
      <c r="G36" s="44">
        <v>30783</v>
      </c>
    </row>
    <row r="44" spans="1:7" ht="12">
      <c r="A44" s="38"/>
      <c r="B44" s="38"/>
      <c r="C44" s="41"/>
      <c r="D44" s="41"/>
      <c r="E44" s="41"/>
      <c r="F44" s="58"/>
      <c r="G44" s="43"/>
    </row>
    <row r="49" spans="1:7" ht="12">
      <c r="A49" s="38"/>
      <c r="B49" s="38"/>
      <c r="C49" s="41"/>
      <c r="D49" s="41"/>
      <c r="E49" s="41"/>
      <c r="F49" s="58"/>
      <c r="G49" s="4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7:N29"/>
  <sheetViews>
    <sheetView zoomScale="90" zoomScaleNormal="90" workbookViewId="0" topLeftCell="B5">
      <selection activeCell="B27" sqref="B27"/>
    </sheetView>
  </sheetViews>
  <sheetFormatPr defaultColWidth="9.00390625" defaultRowHeight="12.75"/>
  <cols>
    <col min="1" max="1" width="1.625" style="0" customWidth="1"/>
    <col min="2" max="2" width="26.625" style="0" customWidth="1"/>
    <col min="3" max="3" width="8.25390625" style="0" customWidth="1"/>
    <col min="4" max="4" width="10.00390625" style="0" customWidth="1"/>
  </cols>
  <sheetData>
    <row r="7" spans="3:14" ht="12.75">
      <c r="C7" s="52">
        <v>35065</v>
      </c>
      <c r="D7" s="52">
        <v>35096</v>
      </c>
      <c r="E7" s="52">
        <v>35125</v>
      </c>
      <c r="F7" s="52">
        <v>35156</v>
      </c>
      <c r="G7" s="52">
        <v>35186</v>
      </c>
      <c r="H7" s="52">
        <v>35217</v>
      </c>
      <c r="I7" s="52">
        <v>35247</v>
      </c>
      <c r="J7" s="52">
        <v>35278</v>
      </c>
      <c r="K7" s="52">
        <v>35309</v>
      </c>
      <c r="L7" s="52">
        <v>35339</v>
      </c>
      <c r="M7" s="52">
        <v>35370</v>
      </c>
      <c r="N7" s="52">
        <v>35400</v>
      </c>
    </row>
    <row r="8" spans="2:14" ht="12.75">
      <c r="B8" t="s">
        <v>302</v>
      </c>
      <c r="C8" s="53">
        <v>5600</v>
      </c>
      <c r="D8" s="53">
        <f aca="true" t="shared" si="0" ref="D8:N8">C8*(1+$C$4)</f>
        <v>5600</v>
      </c>
      <c r="E8" s="53">
        <f t="shared" si="0"/>
        <v>5600</v>
      </c>
      <c r="F8" s="53">
        <f t="shared" si="0"/>
        <v>5600</v>
      </c>
      <c r="G8" s="53">
        <f t="shared" si="0"/>
        <v>5600</v>
      </c>
      <c r="H8" s="53">
        <f t="shared" si="0"/>
        <v>5600</v>
      </c>
      <c r="I8" s="53">
        <f t="shared" si="0"/>
        <v>5600</v>
      </c>
      <c r="J8" s="53">
        <f t="shared" si="0"/>
        <v>5600</v>
      </c>
      <c r="K8" s="53">
        <f t="shared" si="0"/>
        <v>5600</v>
      </c>
      <c r="L8" s="53">
        <f t="shared" si="0"/>
        <v>5600</v>
      </c>
      <c r="M8" s="53">
        <f t="shared" si="0"/>
        <v>5600</v>
      </c>
      <c r="N8" s="53">
        <f t="shared" si="0"/>
        <v>5600</v>
      </c>
    </row>
    <row r="9" spans="2:14" ht="12.75">
      <c r="B9" t="s">
        <v>303</v>
      </c>
      <c r="C9" s="53">
        <f>C8*12%</f>
        <v>672</v>
      </c>
      <c r="D9" s="53">
        <f aca="true" t="shared" si="1" ref="D9:N9">D8*12%</f>
        <v>672</v>
      </c>
      <c r="E9" s="53">
        <f t="shared" si="1"/>
        <v>672</v>
      </c>
      <c r="F9" s="53">
        <f t="shared" si="1"/>
        <v>672</v>
      </c>
      <c r="G9" s="53">
        <f t="shared" si="1"/>
        <v>672</v>
      </c>
      <c r="H9" s="53">
        <f t="shared" si="1"/>
        <v>672</v>
      </c>
      <c r="I9" s="53">
        <f t="shared" si="1"/>
        <v>672</v>
      </c>
      <c r="J9" s="53">
        <f t="shared" si="1"/>
        <v>672</v>
      </c>
      <c r="K9" s="53">
        <f t="shared" si="1"/>
        <v>672</v>
      </c>
      <c r="L9" s="53">
        <f t="shared" si="1"/>
        <v>672</v>
      </c>
      <c r="M9" s="53">
        <f t="shared" si="1"/>
        <v>672</v>
      </c>
      <c r="N9" s="53">
        <f t="shared" si="1"/>
        <v>672</v>
      </c>
    </row>
    <row r="10" spans="3:14" ht="12.75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3:14" ht="12.75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2:14" ht="12.75">
      <c r="B12" t="s">
        <v>304</v>
      </c>
      <c r="C12" s="53">
        <v>125</v>
      </c>
      <c r="D12" s="53">
        <f aca="true" t="shared" si="2" ref="D12:N12">C12*(1-$C$5)</f>
        <v>125</v>
      </c>
      <c r="E12" s="53">
        <f t="shared" si="2"/>
        <v>125</v>
      </c>
      <c r="F12" s="53">
        <f t="shared" si="2"/>
        <v>125</v>
      </c>
      <c r="G12" s="53">
        <f t="shared" si="2"/>
        <v>125</v>
      </c>
      <c r="H12" s="53">
        <f t="shared" si="2"/>
        <v>125</v>
      </c>
      <c r="I12" s="53">
        <f t="shared" si="2"/>
        <v>125</v>
      </c>
      <c r="J12" s="53">
        <f t="shared" si="2"/>
        <v>125</v>
      </c>
      <c r="K12" s="53">
        <f t="shared" si="2"/>
        <v>125</v>
      </c>
      <c r="L12" s="53">
        <f t="shared" si="2"/>
        <v>125</v>
      </c>
      <c r="M12" s="53">
        <f t="shared" si="2"/>
        <v>125</v>
      </c>
      <c r="N12" s="53">
        <f t="shared" si="2"/>
        <v>125</v>
      </c>
    </row>
    <row r="13" spans="2:14" ht="12.75">
      <c r="B13" t="s">
        <v>305</v>
      </c>
      <c r="C13" s="53">
        <v>167</v>
      </c>
      <c r="D13" s="53">
        <v>167</v>
      </c>
      <c r="E13" s="53">
        <v>167</v>
      </c>
      <c r="F13" s="53">
        <v>167</v>
      </c>
      <c r="G13" s="53">
        <v>167</v>
      </c>
      <c r="H13" s="53">
        <v>167</v>
      </c>
      <c r="I13" s="53">
        <v>167</v>
      </c>
      <c r="J13" s="53">
        <v>167</v>
      </c>
      <c r="K13" s="53">
        <v>167</v>
      </c>
      <c r="L13" s="53">
        <v>167</v>
      </c>
      <c r="M13" s="53">
        <v>167</v>
      </c>
      <c r="N13" s="53">
        <v>167</v>
      </c>
    </row>
    <row r="14" spans="2:14" ht="12.75">
      <c r="B14" t="s">
        <v>306</v>
      </c>
      <c r="C14" s="53">
        <v>50</v>
      </c>
      <c r="D14" s="53">
        <v>50</v>
      </c>
      <c r="E14" s="53">
        <v>50</v>
      </c>
      <c r="F14" s="53">
        <v>50</v>
      </c>
      <c r="G14" s="53">
        <v>50</v>
      </c>
      <c r="H14" s="53">
        <v>50</v>
      </c>
      <c r="I14" s="53">
        <v>50</v>
      </c>
      <c r="J14" s="53">
        <v>50</v>
      </c>
      <c r="K14" s="53">
        <v>50</v>
      </c>
      <c r="L14" s="53">
        <v>50</v>
      </c>
      <c r="M14" s="53">
        <v>50</v>
      </c>
      <c r="N14" s="53">
        <v>50</v>
      </c>
    </row>
    <row r="15" spans="2:14" ht="12.75">
      <c r="B15" t="s">
        <v>307</v>
      </c>
      <c r="C15" s="53">
        <f>SUM(C12:C14)</f>
        <v>342</v>
      </c>
      <c r="D15" s="53">
        <f aca="true" t="shared" si="3" ref="D15:N15">SUM(D12:D14)</f>
        <v>342</v>
      </c>
      <c r="E15" s="53">
        <f t="shared" si="3"/>
        <v>342</v>
      </c>
      <c r="F15" s="53">
        <f t="shared" si="3"/>
        <v>342</v>
      </c>
      <c r="G15" s="53">
        <f t="shared" si="3"/>
        <v>342</v>
      </c>
      <c r="H15" s="53">
        <f t="shared" si="3"/>
        <v>342</v>
      </c>
      <c r="I15" s="53">
        <f t="shared" si="3"/>
        <v>342</v>
      </c>
      <c r="J15" s="53">
        <f t="shared" si="3"/>
        <v>342</v>
      </c>
      <c r="K15" s="53">
        <f t="shared" si="3"/>
        <v>342</v>
      </c>
      <c r="L15" s="53">
        <f t="shared" si="3"/>
        <v>342</v>
      </c>
      <c r="M15" s="53">
        <f t="shared" si="3"/>
        <v>342</v>
      </c>
      <c r="N15" s="53">
        <f t="shared" si="3"/>
        <v>342</v>
      </c>
    </row>
    <row r="16" spans="3:14" ht="12.75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12.75">
      <c r="B17" t="s">
        <v>308</v>
      </c>
      <c r="C17" s="53">
        <f>C9+C15</f>
        <v>1014</v>
      </c>
      <c r="D17" s="53">
        <f aca="true" t="shared" si="4" ref="D17:N17">D9+D15</f>
        <v>1014</v>
      </c>
      <c r="E17" s="53">
        <f t="shared" si="4"/>
        <v>1014</v>
      </c>
      <c r="F17" s="53">
        <f t="shared" si="4"/>
        <v>1014</v>
      </c>
      <c r="G17" s="53">
        <f t="shared" si="4"/>
        <v>1014</v>
      </c>
      <c r="H17" s="53">
        <f t="shared" si="4"/>
        <v>1014</v>
      </c>
      <c r="I17" s="53">
        <f t="shared" si="4"/>
        <v>1014</v>
      </c>
      <c r="J17" s="53">
        <f t="shared" si="4"/>
        <v>1014</v>
      </c>
      <c r="K17" s="53">
        <f t="shared" si="4"/>
        <v>1014</v>
      </c>
      <c r="L17" s="53">
        <f t="shared" si="4"/>
        <v>1014</v>
      </c>
      <c r="M17" s="53">
        <f t="shared" si="4"/>
        <v>1014</v>
      </c>
      <c r="N17" s="53">
        <f t="shared" si="4"/>
        <v>1014</v>
      </c>
    </row>
    <row r="18" spans="3:14" ht="12.7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3:14" ht="12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2:14" ht="12.75">
      <c r="B20" t="s">
        <v>309</v>
      </c>
      <c r="C20" s="53">
        <v>53</v>
      </c>
      <c r="D20" s="53">
        <v>53</v>
      </c>
      <c r="E20" s="53">
        <v>53</v>
      </c>
      <c r="F20" s="53">
        <v>53</v>
      </c>
      <c r="G20" s="53">
        <v>53</v>
      </c>
      <c r="H20" s="53">
        <v>53</v>
      </c>
      <c r="I20" s="53">
        <v>53</v>
      </c>
      <c r="J20" s="53">
        <v>53</v>
      </c>
      <c r="K20" s="53">
        <v>53</v>
      </c>
      <c r="L20" s="53">
        <v>53</v>
      </c>
      <c r="M20" s="53">
        <v>53</v>
      </c>
      <c r="N20" s="53">
        <v>53</v>
      </c>
    </row>
    <row r="21" spans="2:14" ht="12.75">
      <c r="B21" t="s">
        <v>310</v>
      </c>
      <c r="C21" s="53">
        <v>67</v>
      </c>
      <c r="D21" s="53">
        <v>67</v>
      </c>
      <c r="E21" s="53">
        <v>67</v>
      </c>
      <c r="F21" s="53">
        <v>67</v>
      </c>
      <c r="G21" s="53">
        <v>67</v>
      </c>
      <c r="H21" s="53">
        <v>67</v>
      </c>
      <c r="I21" s="53">
        <v>67</v>
      </c>
      <c r="J21" s="53">
        <v>67</v>
      </c>
      <c r="K21" s="53">
        <v>67</v>
      </c>
      <c r="L21" s="53">
        <v>67</v>
      </c>
      <c r="M21" s="53">
        <v>67</v>
      </c>
      <c r="N21" s="53">
        <v>67</v>
      </c>
    </row>
    <row r="22" spans="2:14" ht="12.75">
      <c r="B22" t="s">
        <v>311</v>
      </c>
      <c r="C22" s="54">
        <f>(80%*C17)*20%</f>
        <v>162.24</v>
      </c>
      <c r="D22" s="54">
        <f aca="true" t="shared" si="5" ref="D22:N22">(80%*D17)*20%</f>
        <v>162.24</v>
      </c>
      <c r="E22" s="54">
        <f t="shared" si="5"/>
        <v>162.24</v>
      </c>
      <c r="F22" s="54">
        <f t="shared" si="5"/>
        <v>162.24</v>
      </c>
      <c r="G22" s="54">
        <f t="shared" si="5"/>
        <v>162.24</v>
      </c>
      <c r="H22" s="54">
        <f t="shared" si="5"/>
        <v>162.24</v>
      </c>
      <c r="I22" s="54">
        <f t="shared" si="5"/>
        <v>162.24</v>
      </c>
      <c r="J22" s="54">
        <f t="shared" si="5"/>
        <v>162.24</v>
      </c>
      <c r="K22" s="54">
        <f t="shared" si="5"/>
        <v>162.24</v>
      </c>
      <c r="L22" s="54">
        <f t="shared" si="5"/>
        <v>162.24</v>
      </c>
      <c r="M22" s="54">
        <f t="shared" si="5"/>
        <v>162.24</v>
      </c>
      <c r="N22" s="54">
        <f t="shared" si="5"/>
        <v>162.24</v>
      </c>
    </row>
    <row r="23" spans="2:14" ht="12.75">
      <c r="B23" t="s">
        <v>312</v>
      </c>
      <c r="C23" s="53">
        <f>1%*C17</f>
        <v>10.14</v>
      </c>
      <c r="D23" s="53">
        <f aca="true" t="shared" si="6" ref="D23:N23">1%*D17</f>
        <v>10.14</v>
      </c>
      <c r="E23" s="53">
        <f t="shared" si="6"/>
        <v>10.14</v>
      </c>
      <c r="F23" s="53">
        <f t="shared" si="6"/>
        <v>10.14</v>
      </c>
      <c r="G23" s="53">
        <f t="shared" si="6"/>
        <v>10.14</v>
      </c>
      <c r="H23" s="53">
        <f t="shared" si="6"/>
        <v>10.14</v>
      </c>
      <c r="I23" s="53">
        <f t="shared" si="6"/>
        <v>10.14</v>
      </c>
      <c r="J23" s="53">
        <f t="shared" si="6"/>
        <v>10.14</v>
      </c>
      <c r="K23" s="53">
        <f t="shared" si="6"/>
        <v>10.14</v>
      </c>
      <c r="L23" s="53">
        <f t="shared" si="6"/>
        <v>10.14</v>
      </c>
      <c r="M23" s="53">
        <f t="shared" si="6"/>
        <v>10.14</v>
      </c>
      <c r="N23" s="53">
        <f t="shared" si="6"/>
        <v>10.14</v>
      </c>
    </row>
    <row r="24" spans="2:14" ht="12.75">
      <c r="B24" t="s">
        <v>313</v>
      </c>
      <c r="C24" s="53">
        <f>48%*C17</f>
        <v>486.71999999999997</v>
      </c>
      <c r="D24" s="53">
        <f aca="true" t="shared" si="7" ref="D24:N24">48%*D17</f>
        <v>486.71999999999997</v>
      </c>
      <c r="E24" s="53">
        <f t="shared" si="7"/>
        <v>486.71999999999997</v>
      </c>
      <c r="F24" s="53">
        <f t="shared" si="7"/>
        <v>486.71999999999997</v>
      </c>
      <c r="G24" s="53">
        <f t="shared" si="7"/>
        <v>486.71999999999997</v>
      </c>
      <c r="H24" s="53">
        <f t="shared" si="7"/>
        <v>486.71999999999997</v>
      </c>
      <c r="I24" s="53">
        <f t="shared" si="7"/>
        <v>486.71999999999997</v>
      </c>
      <c r="J24" s="53">
        <f t="shared" si="7"/>
        <v>486.71999999999997</v>
      </c>
      <c r="K24" s="53">
        <f t="shared" si="7"/>
        <v>486.71999999999997</v>
      </c>
      <c r="L24" s="53">
        <f t="shared" si="7"/>
        <v>486.71999999999997</v>
      </c>
      <c r="M24" s="53">
        <f t="shared" si="7"/>
        <v>486.71999999999997</v>
      </c>
      <c r="N24" s="53">
        <f t="shared" si="7"/>
        <v>486.71999999999997</v>
      </c>
    </row>
    <row r="25" spans="2:14" ht="12.75">
      <c r="B25" t="s">
        <v>314</v>
      </c>
      <c r="C25" s="53">
        <f>SUM(C20:C24)</f>
        <v>779.0999999999999</v>
      </c>
      <c r="D25" s="53">
        <f aca="true" t="shared" si="8" ref="D25:N25">SUM(D20:D24)</f>
        <v>779.0999999999999</v>
      </c>
      <c r="E25" s="53">
        <f t="shared" si="8"/>
        <v>779.0999999999999</v>
      </c>
      <c r="F25" s="53">
        <f t="shared" si="8"/>
        <v>779.0999999999999</v>
      </c>
      <c r="G25" s="53">
        <f t="shared" si="8"/>
        <v>779.0999999999999</v>
      </c>
      <c r="H25" s="53">
        <f t="shared" si="8"/>
        <v>779.0999999999999</v>
      </c>
      <c r="I25" s="53">
        <f t="shared" si="8"/>
        <v>779.0999999999999</v>
      </c>
      <c r="J25" s="53">
        <f t="shared" si="8"/>
        <v>779.0999999999999</v>
      </c>
      <c r="K25" s="53">
        <f t="shared" si="8"/>
        <v>779.0999999999999</v>
      </c>
      <c r="L25" s="53">
        <f t="shared" si="8"/>
        <v>779.0999999999999</v>
      </c>
      <c r="M25" s="53">
        <f t="shared" si="8"/>
        <v>779.0999999999999</v>
      </c>
      <c r="N25" s="53">
        <f t="shared" si="8"/>
        <v>779.0999999999999</v>
      </c>
    </row>
    <row r="26" spans="3:14" ht="12.7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2:14" ht="12.75">
      <c r="B27" t="s">
        <v>315</v>
      </c>
      <c r="C27" s="53">
        <f>C17-C25</f>
        <v>234.9000000000001</v>
      </c>
      <c r="D27" s="53">
        <f aca="true" t="shared" si="9" ref="D27:N27">D17-D25</f>
        <v>234.9000000000001</v>
      </c>
      <c r="E27" s="53">
        <f t="shared" si="9"/>
        <v>234.9000000000001</v>
      </c>
      <c r="F27" s="53">
        <f t="shared" si="9"/>
        <v>234.9000000000001</v>
      </c>
      <c r="G27" s="53">
        <f t="shared" si="9"/>
        <v>234.9000000000001</v>
      </c>
      <c r="H27" s="53">
        <f t="shared" si="9"/>
        <v>234.9000000000001</v>
      </c>
      <c r="I27" s="53">
        <f t="shared" si="9"/>
        <v>234.9000000000001</v>
      </c>
      <c r="J27" s="53">
        <f t="shared" si="9"/>
        <v>234.9000000000001</v>
      </c>
      <c r="K27" s="53">
        <f t="shared" si="9"/>
        <v>234.9000000000001</v>
      </c>
      <c r="L27" s="53">
        <f t="shared" si="9"/>
        <v>234.9000000000001</v>
      </c>
      <c r="M27" s="53">
        <f t="shared" si="9"/>
        <v>234.9000000000001</v>
      </c>
      <c r="N27" s="53">
        <f t="shared" si="9"/>
        <v>234.9000000000001</v>
      </c>
    </row>
    <row r="28" spans="2:14" ht="12.75">
      <c r="B28" t="s">
        <v>316</v>
      </c>
      <c r="C28" s="53">
        <v>17.4</v>
      </c>
      <c r="D28" s="53">
        <f aca="true" t="shared" si="10" ref="D28:N28">C28*(1+$C$6)</f>
        <v>17.4</v>
      </c>
      <c r="E28" s="53">
        <f t="shared" si="10"/>
        <v>17.4</v>
      </c>
      <c r="F28" s="53">
        <f t="shared" si="10"/>
        <v>17.4</v>
      </c>
      <c r="G28" s="53">
        <f t="shared" si="10"/>
        <v>17.4</v>
      </c>
      <c r="H28" s="53">
        <f t="shared" si="10"/>
        <v>17.4</v>
      </c>
      <c r="I28" s="53">
        <f t="shared" si="10"/>
        <v>17.4</v>
      </c>
      <c r="J28" s="53">
        <f t="shared" si="10"/>
        <v>17.4</v>
      </c>
      <c r="K28" s="53">
        <f t="shared" si="10"/>
        <v>17.4</v>
      </c>
      <c r="L28" s="53">
        <f t="shared" si="10"/>
        <v>17.4</v>
      </c>
      <c r="M28" s="53">
        <f t="shared" si="10"/>
        <v>17.4</v>
      </c>
      <c r="N28" s="53">
        <f t="shared" si="10"/>
        <v>17.4</v>
      </c>
    </row>
    <row r="29" spans="2:14" ht="12.75">
      <c r="B29" t="s">
        <v>317</v>
      </c>
      <c r="C29" s="53">
        <f>C27+C28</f>
        <v>252.3000000000001</v>
      </c>
      <c r="D29" s="53">
        <f aca="true" t="shared" si="11" ref="D29:N29">D27+D28</f>
        <v>252.3000000000001</v>
      </c>
      <c r="E29" s="53">
        <f t="shared" si="11"/>
        <v>252.3000000000001</v>
      </c>
      <c r="F29" s="53">
        <f t="shared" si="11"/>
        <v>252.3000000000001</v>
      </c>
      <c r="G29" s="53">
        <f t="shared" si="11"/>
        <v>252.3000000000001</v>
      </c>
      <c r="H29" s="53">
        <f t="shared" si="11"/>
        <v>252.3000000000001</v>
      </c>
      <c r="I29" s="53">
        <f t="shared" si="11"/>
        <v>252.3000000000001</v>
      </c>
      <c r="J29" s="53">
        <f t="shared" si="11"/>
        <v>252.3000000000001</v>
      </c>
      <c r="K29" s="53">
        <f t="shared" si="11"/>
        <v>252.3000000000001</v>
      </c>
      <c r="L29" s="53">
        <f t="shared" si="11"/>
        <v>252.3000000000001</v>
      </c>
      <c r="M29" s="53">
        <f t="shared" si="11"/>
        <v>252.3000000000001</v>
      </c>
      <c r="N29" s="53">
        <f t="shared" si="11"/>
        <v>252.3000000000001</v>
      </c>
    </row>
  </sheetData>
  <printOptions/>
  <pageMargins left="0.7874015748031497" right="0.7874015748031497" top="0.984251968503937" bottom="0.984251968503937" header="0.5118110236220472" footer="0.5118110236220472"/>
  <pageSetup cellComments="atEnd" fitToWidth="2" horizontalDpi="240" verticalDpi="240" orientation="portrait" paperSize="9" scale="88" r:id="rId1"/>
  <headerFooter alignWithMargins="0">
    <oddHeader>&amp;C&amp;A</oddHeader>
    <oddFooter>&amp;CStrona 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Stumilowy 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Andrzej Strojnowski</dc:creator>
  <cp:keywords/>
  <dc:description/>
  <cp:lastModifiedBy>Osiem</cp:lastModifiedBy>
  <cp:lastPrinted>2001-05-03T09:36:24Z</cp:lastPrinted>
  <dcterms:created xsi:type="dcterms:W3CDTF">1999-12-12T21:00:26Z</dcterms:created>
  <dcterms:modified xsi:type="dcterms:W3CDTF">2004-12-10T15:49:47Z</dcterms:modified>
  <cp:category/>
  <cp:version/>
  <cp:contentType/>
  <cp:contentStatus/>
</cp:coreProperties>
</file>